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
    </mc:Choice>
  </mc:AlternateContent>
  <bookViews>
    <workbookView xWindow="-120" yWindow="-120" windowWidth="29040" windowHeight="15840"/>
  </bookViews>
  <sheets>
    <sheet name="2024_English" sheetId="5" r:id="rId1"/>
    <sheet name="9 oylik" sheetId="6" state="hidden" r:id="rId2"/>
  </sheets>
  <definedNames>
    <definedName name="_xlnm.Print_Titles" localSheetId="0">'2024_English'!$4:$4</definedName>
    <definedName name="_xlnm.Print_Area" localSheetId="0">'2024_English'!$B$1:$G$12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 i="5" l="1"/>
  <c r="F11" i="5" l="1"/>
  <c r="E11" i="5"/>
  <c r="G11" i="5" s="1"/>
  <c r="G10" i="5"/>
  <c r="F9" i="5"/>
  <c r="E9" i="5"/>
  <c r="G9" i="5" s="1"/>
  <c r="G8" i="5"/>
  <c r="E7" i="5"/>
  <c r="G7" i="5" s="1"/>
  <c r="F5" i="5"/>
  <c r="G5" i="5" s="1"/>
  <c r="B8" i="5" l="1"/>
  <c r="B9" i="5" s="1"/>
  <c r="B10" i="5" s="1"/>
  <c r="B11" i="5" s="1"/>
  <c r="B6" i="5"/>
  <c r="E12" i="5" l="1"/>
  <c r="F12" i="5"/>
  <c r="G14" i="6"/>
  <c r="F14" i="6"/>
  <c r="E14" i="6"/>
  <c r="F13" i="6"/>
  <c r="E13" i="6"/>
  <c r="G13" i="6" s="1"/>
  <c r="G12" i="6"/>
  <c r="E12" i="6"/>
  <c r="G11" i="6"/>
  <c r="F11" i="6"/>
  <c r="E11" i="6"/>
  <c r="G10" i="6"/>
  <c r="F10" i="6"/>
  <c r="E10" i="6"/>
  <c r="G9" i="6"/>
  <c r="F8" i="6"/>
  <c r="E8" i="6"/>
  <c r="G8" i="6" s="1"/>
  <c r="F7" i="6"/>
  <c r="E7" i="6"/>
  <c r="G7" i="6" s="1"/>
  <c r="F6" i="6"/>
  <c r="F16" i="6" s="1"/>
  <c r="E6" i="6"/>
  <c r="G6" i="6" s="1"/>
  <c r="E16" i="6" l="1"/>
  <c r="G16" i="6" s="1"/>
  <c r="G12" i="5" l="1"/>
</calcChain>
</file>

<file path=xl/sharedStrings.xml><?xml version="1.0" encoding="utf-8"?>
<sst xmlns="http://schemas.openxmlformats.org/spreadsheetml/2006/main" count="52" uniqueCount="49">
  <si>
    <t xml:space="preserve">MA'LUMOT </t>
  </si>
  <si>
    <t>ming so'mda</t>
  </si>
  <si>
    <t>№</t>
  </si>
  <si>
    <t>Hududiy bosh boshqarma nomi</t>
  </si>
  <si>
    <t xml:space="preserve"> Amalga oshirilgan kapital qurilish, rekonstruktsiya, kapital ta'mirlash ishlari</t>
  </si>
  <si>
    <t>Smeta bo'yicha ajratilgan</t>
  </si>
  <si>
    <t xml:space="preserve">Haqiqatda amalga oshirilgan xarajat </t>
  </si>
  <si>
    <t xml:space="preserve">Qoldiq </t>
  </si>
  <si>
    <t xml:space="preserve">Andijon viloyati </t>
  </si>
  <si>
    <t xml:space="preserve">Bosh boshqarma bino va inshootlarini mukammal ta'mirlash (3-bosqich) ishlarini amalga oshirish </t>
  </si>
  <si>
    <t>Buxoro viloyati</t>
  </si>
  <si>
    <t xml:space="preserve">Bosh boshqarma ma'muriy binosi hududida qo’shimcha yordamchi bino qurish uchun loyiha-smeta hujjatlarini tayyorlash xarajatlari </t>
  </si>
  <si>
    <t>Jizzax viloyati</t>
  </si>
  <si>
    <t xml:space="preserve">Bosh boshqarma ma’muriy binosida amalga oshirilishi lozim boʻlgan kapital ta'mirlash va rekonstruksiya ishlarining loyiha-smeta hujjatlarini tayyorlash, Bosh boshqarma ma’muriy binosining elektr ta’minoti tizimini 1-toifali elektr energiya iste’molchi toifasiga o’tkazish, mamuriy binoga yaqin bo’lgan “Nurafshon” podstansiyasidan PS 110/10 kV li to’g’ridan-to’g’ri elektr tarmog’i tortib kelish bo’yicha loyiha-smeta hujjatlarini tayyorlash </t>
  </si>
  <si>
    <t>Navoiy viloyati</t>
  </si>
  <si>
    <t xml:space="preserve">Bosh boshqarma ma'muriy va yordamchi binolarini rekonstruktsiya va kapital ta'mirlash   </t>
  </si>
  <si>
    <t xml:space="preserve">Namangan viloyati </t>
  </si>
  <si>
    <t xml:space="preserve">Bosh boshqarma binosining ichki xonalari va ichki fasad qismini to’liq kapital ta'mirlash maqsadida loyiha-smeta hujjatlarini ishlab chiqish </t>
  </si>
  <si>
    <t xml:space="preserve">Samarqand viloyati </t>
  </si>
  <si>
    <t>Sirdaryo viloyati</t>
  </si>
  <si>
    <t xml:space="preserve">Bosh boshqarma binosini kapital ta'mirlash va rekonstruktsiya qilish </t>
  </si>
  <si>
    <t xml:space="preserve">Toshkent viloyati </t>
  </si>
  <si>
    <t xml:space="preserve">Bosh boshqarma ma'muriy binosini fasad qismini rekonstruktsiya qilish va kapital ta'mirlash, Bosh boshqarmaning Nurafshon shahrida qurilishi rejalashtirilgan yangi ma'muriy binosining loyiha-smeta hujjatlarini ishlab chiqish </t>
  </si>
  <si>
    <t>Jami</t>
  </si>
  <si>
    <t>in thousands</t>
  </si>
  <si>
    <t>Name of the main administrative regions</t>
  </si>
  <si>
    <t>Implemented capital constructions and repairing</t>
  </si>
  <si>
    <t>Allocated by project estimate documents</t>
  </si>
  <si>
    <t>Actual expenses</t>
  </si>
  <si>
    <t>Balance</t>
  </si>
  <si>
    <t xml:space="preserve">Andijon region </t>
  </si>
  <si>
    <t>Repairing the building of the main administrative regional division (3rd stage).</t>
  </si>
  <si>
    <t>Jizzakh region</t>
  </si>
  <si>
    <t xml:space="preserve">Preparing the project estimate documents of a capital construction of the administrative building of the regional division.
Transforming the electrical system of the administrative building of the division into electricity consumption category from the 1st category system.
Preparing the project estimate documents of the installation of electrical network directly from "Nurafshon" substation. </t>
  </si>
  <si>
    <t>Navoi region</t>
  </si>
  <si>
    <t>Reconstruction of the administrative and auxiliary buildings of the regional division.</t>
  </si>
  <si>
    <t xml:space="preserve">Namangan region </t>
  </si>
  <si>
    <t>Sirdarya region</t>
  </si>
  <si>
    <t>Reconstruction of the administrative building of the regional division.</t>
  </si>
  <si>
    <t xml:space="preserve">Tashkent region </t>
  </si>
  <si>
    <t>Reconstruction of the facade of administrative building of the regional division. 
Preparing the project estimate documents of a new administrative building in Nurafshon town.</t>
  </si>
  <si>
    <t>Total</t>
  </si>
  <si>
    <t>Fargona viloyati</t>
  </si>
  <si>
    <t>Bosh boshqarma ma'muriy binosiga kirish qismidagi xonalar (KPP)ni kapital ta'mirlash</t>
  </si>
  <si>
    <t>Bosh boshqarma ma’muriy binosini kapital ta'mirlash va hududini obodonlashtirish (3-bosqich) ishlari va tom qismini kapital ta'mirlash, binoni ajratib turuvchi devor qurish, oshxona va xonalarni kapital ta'mirlash</t>
  </si>
  <si>
    <t xml:space="preserve">Markaziy bank bosh boshqarmalarida 2023 yil 9 oy davomida amalga oshirilgan kapital qurilish, rekonstruktsiya, kapital ta'mirlash                                                   ishlari uchun smeta bo'yicha ajratilgan va amalga oshirilgan xarajatlar to'g'risida </t>
  </si>
  <si>
    <t>Qashqadaryo viloyati</t>
  </si>
  <si>
    <t>Preparing the project estimate documents and capital construction of the rooms and internal facade of the administrative building of the regional division.</t>
  </si>
  <si>
    <t>Information of the allocated expenses according to the project estimate documents of implemented capital constructions and repairing in the main administrative divisions of the Central bank as of October 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</si>
</sst>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_-* #,##0.00_-;\-* #,##0.00_-;_-* &quot;-&quot;??_-;_-@_-"/>
    <numFmt numFmtId="165" formatCode="_(* #,##0.0_);_(* \(#,##0.0\);_(* &quot;-&quot;_);_(@_)"/>
    <numFmt numFmtId="166" formatCode="_-* #,##0_р_._-;\-* #,##0_р_._-;_-* &quot;-&quot;_р_._-;_-@_-"/>
    <numFmt numFmtId="167" formatCode="_-* #,##0.00_р_._-;\-* #,##0.00_р_._-;_-* &quot;-&quot;??_р_._-;_-@_-"/>
  </numFmts>
  <fonts count="16" x14ac:knownFonts="1">
    <font>
      <sz val="11"/>
      <color theme="1"/>
      <name val="Calibri"/>
      <family val="2"/>
      <charset val="204"/>
      <scheme val="minor"/>
    </font>
    <font>
      <sz val="11"/>
      <color theme="1"/>
      <name val="Times New Roman"/>
      <family val="1"/>
      <charset val="204"/>
    </font>
    <font>
      <sz val="11"/>
      <color rgb="FFFF0000"/>
      <name val="Times New Roman"/>
      <family val="1"/>
      <charset val="204"/>
    </font>
    <font>
      <b/>
      <sz val="14"/>
      <color theme="1"/>
      <name val="Times New Roman"/>
      <family val="1"/>
      <charset val="204"/>
    </font>
    <font>
      <i/>
      <sz val="10"/>
      <color theme="1"/>
      <name val="Times New Roman"/>
      <family val="1"/>
      <charset val="204"/>
    </font>
    <font>
      <b/>
      <sz val="11"/>
      <color theme="1"/>
      <name val="Times New Roman"/>
      <family val="1"/>
      <charset val="204"/>
    </font>
    <font>
      <b/>
      <sz val="11"/>
      <name val="Times New Roman"/>
      <family val="1"/>
      <charset val="204"/>
    </font>
    <font>
      <sz val="12"/>
      <color theme="1"/>
      <name val="Times New Roman"/>
      <family val="1"/>
      <charset val="204"/>
    </font>
    <font>
      <sz val="10"/>
      <color theme="1"/>
      <name val="Times New Roman"/>
      <family val="1"/>
      <charset val="204"/>
    </font>
    <font>
      <sz val="12"/>
      <name val="Times New Roman"/>
      <family val="1"/>
      <charset val="204"/>
    </font>
    <font>
      <sz val="10"/>
      <name val="Arial"/>
      <family val="2"/>
      <charset val="204"/>
    </font>
    <font>
      <b/>
      <sz val="10"/>
      <color theme="1"/>
      <name val="Times New Roman"/>
      <family val="1"/>
      <charset val="204"/>
    </font>
    <font>
      <b/>
      <sz val="12"/>
      <color theme="1"/>
      <name val="Times New Roman"/>
      <family val="1"/>
      <charset val="204"/>
    </font>
    <font>
      <b/>
      <sz val="12"/>
      <name val="Times New Roman"/>
      <family val="1"/>
      <charset val="204"/>
    </font>
    <font>
      <sz val="11"/>
      <color theme="1"/>
      <name val="Calibri"/>
      <family val="2"/>
      <charset val="204"/>
      <scheme val="minor"/>
    </font>
    <font>
      <sz val="10"/>
      <name val="Arial Cyr"/>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5">
    <xf numFmtId="0" fontId="0" fillId="0" borderId="0"/>
    <xf numFmtId="0" fontId="10" fillId="0" borderId="0"/>
    <xf numFmtId="164" fontId="14" fillId="0" borderId="0" applyFont="0" applyFill="0" applyBorder="0" applyAlignment="0" applyProtection="0"/>
    <xf numFmtId="166" fontId="15" fillId="0" borderId="0" applyFont="0" applyFill="0" applyBorder="0" applyAlignment="0" applyProtection="0"/>
    <xf numFmtId="167" fontId="15" fillId="0" borderId="0" applyFont="0" applyFill="0" applyBorder="0" applyAlignment="0" applyProtection="0"/>
  </cellStyleXfs>
  <cellXfs count="32">
    <xf numFmtId="0" fontId="0" fillId="0" borderId="0" xfId="0"/>
    <xf numFmtId="0" fontId="1" fillId="0" borderId="0" xfId="0" applyFont="1" applyAlignment="1">
      <alignment horizontal="center" vertical="center"/>
    </xf>
    <xf numFmtId="0" fontId="1" fillId="0" borderId="0" xfId="0" applyFont="1" applyAlignment="1">
      <alignment vertical="center"/>
    </xf>
    <xf numFmtId="4" fontId="1" fillId="0" borderId="0" xfId="0" applyNumberFormat="1" applyFont="1" applyAlignment="1">
      <alignment horizontal="right" vertical="center"/>
    </xf>
    <xf numFmtId="4" fontId="2" fillId="0" borderId="0" xfId="0" applyNumberFormat="1" applyFont="1" applyAlignment="1">
      <alignment horizontal="right" vertical="center"/>
    </xf>
    <xf numFmtId="3" fontId="1" fillId="0" borderId="0" xfId="0" applyNumberFormat="1" applyFont="1" applyAlignment="1">
      <alignment horizontal="center" vertical="center"/>
    </xf>
    <xf numFmtId="3" fontId="4" fillId="0" borderId="0" xfId="0" applyNumberFormat="1" applyFont="1" applyAlignment="1">
      <alignment horizontal="right"/>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0" fontId="7" fillId="0" borderId="0" xfId="0" applyFont="1" applyAlignment="1">
      <alignment vertical="center"/>
    </xf>
    <xf numFmtId="0" fontId="8" fillId="2" borderId="1" xfId="0" applyFont="1" applyFill="1" applyBorder="1" applyAlignment="1">
      <alignment horizontal="center" vertical="center"/>
    </xf>
    <xf numFmtId="0" fontId="9" fillId="2" borderId="1" xfId="0" applyFont="1" applyFill="1" applyBorder="1" applyAlignment="1">
      <alignment horizontal="left" vertical="center" wrapText="1"/>
    </xf>
    <xf numFmtId="165" fontId="9" fillId="0" borderId="1" xfId="1" applyNumberFormat="1" applyFont="1" applyBorder="1" applyAlignment="1">
      <alignment vertical="center"/>
    </xf>
    <xf numFmtId="0" fontId="11" fillId="0" borderId="0" xfId="0" applyFont="1" applyAlignment="1">
      <alignment vertical="center"/>
    </xf>
    <xf numFmtId="0" fontId="9" fillId="2" borderId="1" xfId="0" applyFont="1" applyFill="1" applyBorder="1" applyAlignment="1">
      <alignment vertical="center"/>
    </xf>
    <xf numFmtId="0" fontId="12" fillId="2" borderId="1" xfId="0" applyFont="1" applyFill="1" applyBorder="1" applyAlignment="1">
      <alignment horizontal="center" vertical="center"/>
    </xf>
    <xf numFmtId="0" fontId="12" fillId="2" borderId="1" xfId="0" applyFont="1" applyFill="1" applyBorder="1" applyAlignment="1">
      <alignment vertical="center"/>
    </xf>
    <xf numFmtId="165" fontId="13" fillId="0" borderId="1" xfId="1" applyNumberFormat="1" applyFont="1" applyBorder="1" applyAlignment="1">
      <alignment vertical="center"/>
    </xf>
    <xf numFmtId="0" fontId="12" fillId="0" borderId="0" xfId="0" applyFont="1" applyAlignment="1">
      <alignment vertical="center"/>
    </xf>
    <xf numFmtId="0" fontId="13" fillId="2" borderId="1" xfId="0" applyFont="1" applyFill="1" applyBorder="1" applyAlignment="1">
      <alignment horizontal="left" vertical="center" wrapText="1"/>
    </xf>
    <xf numFmtId="164" fontId="12" fillId="0" borderId="0" xfId="2" applyFont="1" applyAlignment="1">
      <alignment vertical="center"/>
    </xf>
    <xf numFmtId="164" fontId="1" fillId="0" borderId="0" xfId="2" applyFont="1"/>
    <xf numFmtId="43" fontId="11" fillId="0" borderId="0" xfId="0" applyNumberFormat="1" applyFont="1" applyAlignment="1">
      <alignment vertical="center"/>
    </xf>
    <xf numFmtId="165" fontId="9" fillId="0" borderId="1" xfId="1" applyNumberFormat="1" applyFont="1" applyFill="1" applyBorder="1" applyAlignment="1">
      <alignment vertical="center"/>
    </xf>
    <xf numFmtId="0" fontId="3" fillId="0" borderId="0" xfId="0" applyFont="1" applyAlignment="1">
      <alignment horizontal="center" vertical="center" wrapText="1"/>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cellXfs>
  <cellStyles count="5">
    <cellStyle name="Обычный" xfId="0" builtinId="0"/>
    <cellStyle name="Обычный_Капитал13" xfId="1"/>
    <cellStyle name="Финансовый" xfId="2" builtinId="3"/>
    <cellStyle name="Финансовый [0] 4" xfId="3"/>
    <cellStyle name="Финансовый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1C-5CC6-11CF-8D67-00AA00BDCE1D}" ax:persistence="persistStream" r:id="rId1"/>
</file>

<file path=xl/activeX/activeX5.xml><?xml version="1.0" encoding="utf-8"?>
<ax:ocx xmlns:ax="http://schemas.microsoft.com/office/2006/activeX" xmlns:r="http://schemas.openxmlformats.org/officeDocument/2006/relationships" ax:classid="{5512D11C-5CC6-11CF-8D67-00AA00BDCE1D}" ax:persistence="persistStream" r:id="rId1"/>
</file>

<file path=xl/activeX/activeX6.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5.emf"/><Relationship Id="rId1" Type="http://schemas.openxmlformats.org/officeDocument/2006/relationships/image" Target="../media/image6.emf"/><Relationship Id="rId6" Type="http://schemas.openxmlformats.org/officeDocument/2006/relationships/image" Target="../media/image1.emf"/><Relationship Id="rId5" Type="http://schemas.openxmlformats.org/officeDocument/2006/relationships/image" Target="../media/image2.emf"/><Relationship Id="rId4"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206749</xdr:colOff>
          <xdr:row>11</xdr:row>
          <xdr:rowOff>34178</xdr:rowOff>
        </xdr:from>
        <xdr:to>
          <xdr:col>2</xdr:col>
          <xdr:colOff>774887</xdr:colOff>
          <xdr:row>12</xdr:row>
          <xdr:rowOff>22972</xdr:rowOff>
        </xdr:to>
        <xdr:sp macro="" textlink="">
          <xdr:nvSpPr>
            <xdr:cNvPr id="5121" name="Control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11</xdr:row>
          <xdr:rowOff>34178</xdr:rowOff>
        </xdr:from>
        <xdr:to>
          <xdr:col>4</xdr:col>
          <xdr:colOff>790015</xdr:colOff>
          <xdr:row>12</xdr:row>
          <xdr:rowOff>22972</xdr:rowOff>
        </xdr:to>
        <xdr:sp macro="" textlink="">
          <xdr:nvSpPr>
            <xdr:cNvPr id="5122" name="Control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11</xdr:row>
          <xdr:rowOff>34178</xdr:rowOff>
        </xdr:from>
        <xdr:to>
          <xdr:col>4</xdr:col>
          <xdr:colOff>790015</xdr:colOff>
          <xdr:row>12</xdr:row>
          <xdr:rowOff>22972</xdr:rowOff>
        </xdr:to>
        <xdr:sp macro="" textlink="">
          <xdr:nvSpPr>
            <xdr:cNvPr id="5123" name="Control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11</xdr:row>
          <xdr:rowOff>34178</xdr:rowOff>
        </xdr:from>
        <xdr:to>
          <xdr:col>4</xdr:col>
          <xdr:colOff>790015</xdr:colOff>
          <xdr:row>12</xdr:row>
          <xdr:rowOff>22972</xdr:rowOff>
        </xdr:to>
        <xdr:sp macro="" textlink="">
          <xdr:nvSpPr>
            <xdr:cNvPr id="5124" name="Control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11</xdr:row>
          <xdr:rowOff>34178</xdr:rowOff>
        </xdr:from>
        <xdr:to>
          <xdr:col>4</xdr:col>
          <xdr:colOff>790015</xdr:colOff>
          <xdr:row>12</xdr:row>
          <xdr:rowOff>22972</xdr:rowOff>
        </xdr:to>
        <xdr:sp macro="" textlink="">
          <xdr:nvSpPr>
            <xdr:cNvPr id="5125" name="Control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11</xdr:row>
          <xdr:rowOff>34178</xdr:rowOff>
        </xdr:from>
        <xdr:to>
          <xdr:col>4</xdr:col>
          <xdr:colOff>790015</xdr:colOff>
          <xdr:row>12</xdr:row>
          <xdr:rowOff>22972</xdr:rowOff>
        </xdr:to>
        <xdr:sp macro="" textlink="">
          <xdr:nvSpPr>
            <xdr:cNvPr id="5126" name="Control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8"/>
  <dimension ref="B1:G12"/>
  <sheetViews>
    <sheetView tabSelected="1" zoomScale="85" zoomScaleNormal="85" zoomScaleSheetLayoutView="90" workbookViewId="0">
      <selection activeCell="C6" sqref="C6:C7"/>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21.7109375" style="3" customWidth="1"/>
    <col min="6" max="6" width="18.7109375" style="4" customWidth="1"/>
    <col min="7" max="7" width="18.7109375" style="5" customWidth="1"/>
    <col min="8" max="16384" width="9.140625" style="2"/>
  </cols>
  <sheetData>
    <row r="1" spans="2:7" ht="2.25" customHeight="1" x14ac:dyDescent="0.25"/>
    <row r="2" spans="2:7" ht="39" customHeight="1" x14ac:dyDescent="0.25">
      <c r="C2" s="27" t="s">
        <v>48</v>
      </c>
      <c r="D2" s="27"/>
      <c r="E2" s="27"/>
      <c r="F2" s="27"/>
      <c r="G2" s="27"/>
    </row>
    <row r="3" spans="2:7" ht="21" customHeight="1" x14ac:dyDescent="0.2">
      <c r="G3" s="6" t="s">
        <v>24</v>
      </c>
    </row>
    <row r="4" spans="2:7" s="12" customFormat="1" ht="28.5" x14ac:dyDescent="0.25">
      <c r="B4" s="7" t="s">
        <v>2</v>
      </c>
      <c r="C4" s="7" t="s">
        <v>25</v>
      </c>
      <c r="D4" s="22" t="s">
        <v>26</v>
      </c>
      <c r="E4" s="9" t="s">
        <v>27</v>
      </c>
      <c r="F4" s="10" t="s">
        <v>28</v>
      </c>
      <c r="G4" s="11" t="s">
        <v>29</v>
      </c>
    </row>
    <row r="5" spans="2:7" s="16" customFormat="1" ht="15.75" x14ac:dyDescent="0.25">
      <c r="B5" s="13">
        <v>1</v>
      </c>
      <c r="C5" s="17" t="s">
        <v>30</v>
      </c>
      <c r="D5" s="14" t="s">
        <v>31</v>
      </c>
      <c r="E5" s="15">
        <v>9818999.8033284992</v>
      </c>
      <c r="F5" s="15">
        <f>9306620.791957+465760.175463</f>
        <v>9772380.9674200006</v>
      </c>
      <c r="G5" s="15">
        <f t="shared" ref="G5:G11" si="0">E5-F5</f>
        <v>46618.835908498615</v>
      </c>
    </row>
    <row r="6" spans="2:7" s="16" customFormat="1" ht="94.5" x14ac:dyDescent="0.25">
      <c r="B6" s="30">
        <f>+B5+1</f>
        <v>2</v>
      </c>
      <c r="C6" s="28" t="s">
        <v>32</v>
      </c>
      <c r="D6" s="14" t="s">
        <v>33</v>
      </c>
      <c r="E6" s="15">
        <v>1768445.1329999997</v>
      </c>
      <c r="F6" s="15">
        <v>1768445.1329999997</v>
      </c>
      <c r="G6" s="15">
        <f t="shared" si="0"/>
        <v>0</v>
      </c>
    </row>
    <row r="7" spans="2:7" s="16" customFormat="1" ht="15.75" x14ac:dyDescent="0.25">
      <c r="B7" s="31"/>
      <c r="C7" s="29"/>
      <c r="D7" s="14" t="s">
        <v>35</v>
      </c>
      <c r="E7" s="26">
        <f>3197688.177+33572.467</f>
        <v>3231260.6440000003</v>
      </c>
      <c r="F7" s="26">
        <v>0</v>
      </c>
      <c r="G7" s="15">
        <f t="shared" si="0"/>
        <v>3231260.6440000003</v>
      </c>
    </row>
    <row r="8" spans="2:7" s="16" customFormat="1" ht="15.75" x14ac:dyDescent="0.25">
      <c r="B8" s="13">
        <f>+B6+1</f>
        <v>3</v>
      </c>
      <c r="C8" s="17" t="s">
        <v>34</v>
      </c>
      <c r="D8" s="14" t="s">
        <v>35</v>
      </c>
      <c r="E8" s="26">
        <v>39476684.191</v>
      </c>
      <c r="F8" s="26">
        <v>39476684.191</v>
      </c>
      <c r="G8" s="15">
        <f t="shared" si="0"/>
        <v>0</v>
      </c>
    </row>
    <row r="9" spans="2:7" s="16" customFormat="1" ht="55.5" customHeight="1" x14ac:dyDescent="0.25">
      <c r="B9" s="13">
        <f t="shared" ref="B9:B11" si="1">+B8+1</f>
        <v>4</v>
      </c>
      <c r="C9" s="17" t="s">
        <v>36</v>
      </c>
      <c r="D9" s="14" t="s">
        <v>47</v>
      </c>
      <c r="E9" s="26">
        <f>10731988.088+43773.921+6202734.973+3508900.761+1794251.061+5263011.659+2731900.689</f>
        <v>30276561.151999999</v>
      </c>
      <c r="F9" s="26">
        <f>11239.2+43773.921+16436981.136+7518588.084+3902715.27</f>
        <v>27913297.610999998</v>
      </c>
      <c r="G9" s="15">
        <f t="shared" si="0"/>
        <v>2363263.5410000011</v>
      </c>
    </row>
    <row r="10" spans="2:7" s="16" customFormat="1" ht="15.75" x14ac:dyDescent="0.25">
      <c r="B10" s="13">
        <f t="shared" si="1"/>
        <v>5</v>
      </c>
      <c r="C10" s="17" t="s">
        <v>37</v>
      </c>
      <c r="D10" s="14" t="s">
        <v>38</v>
      </c>
      <c r="E10" s="26">
        <v>42928649.16155</v>
      </c>
      <c r="F10" s="26">
        <v>42628650.901560001</v>
      </c>
      <c r="G10" s="15">
        <f t="shared" si="0"/>
        <v>299998.25998999923</v>
      </c>
    </row>
    <row r="11" spans="2:7" s="16" customFormat="1" ht="47.25" x14ac:dyDescent="0.25">
      <c r="B11" s="13">
        <f t="shared" si="1"/>
        <v>6</v>
      </c>
      <c r="C11" s="17" t="s">
        <v>39</v>
      </c>
      <c r="D11" s="14" t="s">
        <v>40</v>
      </c>
      <c r="E11" s="26">
        <f>12143268.477+33600+596710.787+6000+2046569.356+20000+14157077.703+10578943.022+108337.026+21400+3504780.349+2538564.536+1645984.685+960447.52+6116235.6001+2487438.45587999</f>
        <v>56965357.516979992</v>
      </c>
      <c r="F11" s="26">
        <f>8793927.8598+8779811.291+21400+8633349.834+2351406.692+1372067.885+3102540.387+5634939.04+3091069.56228</f>
        <v>41780512.551079996</v>
      </c>
      <c r="G11" s="15">
        <f t="shared" si="0"/>
        <v>15184844.965899996</v>
      </c>
    </row>
    <row r="12" spans="2:7" s="21" customFormat="1" ht="15.75" x14ac:dyDescent="0.25">
      <c r="B12" s="18"/>
      <c r="C12" s="19" t="s">
        <v>41</v>
      </c>
      <c r="D12" s="19"/>
      <c r="E12" s="20">
        <f>SUM(E5:E11)</f>
        <v>184465957.6018585</v>
      </c>
      <c r="F12" s="20">
        <f>SUM(F5:F11)</f>
        <v>163339971.35505998</v>
      </c>
      <c r="G12" s="20">
        <f>SUM(G5:G11)</f>
        <v>21125986.246798497</v>
      </c>
    </row>
  </sheetData>
  <mergeCells count="3">
    <mergeCell ref="C2:G2"/>
    <mergeCell ref="C6:C7"/>
    <mergeCell ref="B6:B7"/>
  </mergeCells>
  <printOptions horizontalCentered="1"/>
  <pageMargins left="0.39370078740157483" right="0" top="0.78740157480314965" bottom="0" header="0.31496062992125984" footer="0.31496062992125984"/>
  <pageSetup paperSize="9" scale="83" orientation="landscape" r:id="rId1"/>
  <drawing r:id="rId2"/>
  <legacyDrawing r:id="rId3"/>
  <controls>
    <mc:AlternateContent xmlns:mc="http://schemas.openxmlformats.org/markup-compatibility/2006">
      <mc:Choice Requires="x14">
        <control shapeId="5126" r:id="rId4" name="Control 6">
          <controlPr defaultSize="0" r:id="rId5">
            <anchor moveWithCells="1">
              <from>
                <xdr:col>4</xdr:col>
                <xdr:colOff>9525</xdr:colOff>
                <xdr:row>11</xdr:row>
                <xdr:rowOff>38100</xdr:rowOff>
              </from>
              <to>
                <xdr:col>4</xdr:col>
                <xdr:colOff>790575</xdr:colOff>
                <xdr:row>12</xdr:row>
                <xdr:rowOff>19050</xdr:rowOff>
              </to>
            </anchor>
          </controlPr>
        </control>
      </mc:Choice>
      <mc:Fallback>
        <control shapeId="5126" r:id="rId4" name="Control 6"/>
      </mc:Fallback>
    </mc:AlternateContent>
    <mc:AlternateContent xmlns:mc="http://schemas.openxmlformats.org/markup-compatibility/2006">
      <mc:Choice Requires="x14">
        <control shapeId="5125" r:id="rId6" name="Control 5">
          <controlPr defaultSize="0" r:id="rId7">
            <anchor moveWithCells="1">
              <from>
                <xdr:col>4</xdr:col>
                <xdr:colOff>9525</xdr:colOff>
                <xdr:row>11</xdr:row>
                <xdr:rowOff>38100</xdr:rowOff>
              </from>
              <to>
                <xdr:col>4</xdr:col>
                <xdr:colOff>790575</xdr:colOff>
                <xdr:row>12</xdr:row>
                <xdr:rowOff>19050</xdr:rowOff>
              </to>
            </anchor>
          </controlPr>
        </control>
      </mc:Choice>
      <mc:Fallback>
        <control shapeId="5125" r:id="rId6" name="Control 5"/>
      </mc:Fallback>
    </mc:AlternateContent>
    <mc:AlternateContent xmlns:mc="http://schemas.openxmlformats.org/markup-compatibility/2006">
      <mc:Choice Requires="x14">
        <control shapeId="5124" r:id="rId8" name="Control 4">
          <controlPr defaultSize="0" r:id="rId9">
            <anchor moveWithCells="1">
              <from>
                <xdr:col>4</xdr:col>
                <xdr:colOff>9525</xdr:colOff>
                <xdr:row>11</xdr:row>
                <xdr:rowOff>38100</xdr:rowOff>
              </from>
              <to>
                <xdr:col>4</xdr:col>
                <xdr:colOff>790575</xdr:colOff>
                <xdr:row>12</xdr:row>
                <xdr:rowOff>19050</xdr:rowOff>
              </to>
            </anchor>
          </controlPr>
        </control>
      </mc:Choice>
      <mc:Fallback>
        <control shapeId="5124" r:id="rId8" name="Control 4"/>
      </mc:Fallback>
    </mc:AlternateContent>
    <mc:AlternateContent xmlns:mc="http://schemas.openxmlformats.org/markup-compatibility/2006">
      <mc:Choice Requires="x14">
        <control shapeId="5123" r:id="rId10" name="Control 3">
          <controlPr defaultSize="0" r:id="rId11">
            <anchor moveWithCells="1">
              <from>
                <xdr:col>4</xdr:col>
                <xdr:colOff>9525</xdr:colOff>
                <xdr:row>11</xdr:row>
                <xdr:rowOff>38100</xdr:rowOff>
              </from>
              <to>
                <xdr:col>4</xdr:col>
                <xdr:colOff>790575</xdr:colOff>
                <xdr:row>12</xdr:row>
                <xdr:rowOff>19050</xdr:rowOff>
              </to>
            </anchor>
          </controlPr>
        </control>
      </mc:Choice>
      <mc:Fallback>
        <control shapeId="5123" r:id="rId10" name="Control 3"/>
      </mc:Fallback>
    </mc:AlternateContent>
    <mc:AlternateContent xmlns:mc="http://schemas.openxmlformats.org/markup-compatibility/2006">
      <mc:Choice Requires="x14">
        <control shapeId="5122" r:id="rId12" name="Control 2">
          <controlPr defaultSize="0" r:id="rId13">
            <anchor moveWithCells="1">
              <from>
                <xdr:col>4</xdr:col>
                <xdr:colOff>9525</xdr:colOff>
                <xdr:row>11</xdr:row>
                <xdr:rowOff>38100</xdr:rowOff>
              </from>
              <to>
                <xdr:col>4</xdr:col>
                <xdr:colOff>790575</xdr:colOff>
                <xdr:row>12</xdr:row>
                <xdr:rowOff>19050</xdr:rowOff>
              </to>
            </anchor>
          </controlPr>
        </control>
      </mc:Choice>
      <mc:Fallback>
        <control shapeId="5122" r:id="rId12" name="Control 2"/>
      </mc:Fallback>
    </mc:AlternateContent>
    <mc:AlternateContent xmlns:mc="http://schemas.openxmlformats.org/markup-compatibility/2006">
      <mc:Choice Requires="x14">
        <control shapeId="5121" r:id="rId14" name="Control 1">
          <controlPr defaultSize="0" r:id="rId15">
            <anchor moveWithCells="1">
              <from>
                <xdr:col>2</xdr:col>
                <xdr:colOff>0</xdr:colOff>
                <xdr:row>11</xdr:row>
                <xdr:rowOff>38100</xdr:rowOff>
              </from>
              <to>
                <xdr:col>2</xdr:col>
                <xdr:colOff>771525</xdr:colOff>
                <xdr:row>12</xdr:row>
                <xdr:rowOff>19050</xdr:rowOff>
              </to>
            </anchor>
          </controlPr>
        </control>
      </mc:Choice>
      <mc:Fallback>
        <control shapeId="5121" r:id="rId14" name="Control 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1"/>
  <sheetViews>
    <sheetView workbookViewId="0">
      <selection sqref="A1:XFD1048576"/>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18.7109375" style="3" customWidth="1"/>
    <col min="6" max="6" width="18.7109375" style="4" customWidth="1"/>
    <col min="7" max="7" width="18.7109375" style="5" customWidth="1"/>
    <col min="8" max="8" width="16" style="2" bestFit="1" customWidth="1"/>
    <col min="9" max="9" width="19.85546875" style="2" bestFit="1" customWidth="1"/>
    <col min="10" max="10" width="17.28515625" style="2" bestFit="1" customWidth="1"/>
    <col min="11" max="15" width="16.7109375" style="2" bestFit="1" customWidth="1"/>
    <col min="16" max="17" width="15.140625" style="2" bestFit="1" customWidth="1"/>
    <col min="18" max="18" width="16.7109375" style="2" bestFit="1" customWidth="1"/>
    <col min="19" max="16384" width="9.140625" style="2"/>
  </cols>
  <sheetData>
    <row r="1" spans="2:19" ht="2.25" customHeight="1" x14ac:dyDescent="0.25"/>
    <row r="2" spans="2:19" ht="39" customHeight="1" x14ac:dyDescent="0.25">
      <c r="C2" s="27" t="s">
        <v>45</v>
      </c>
      <c r="D2" s="27"/>
      <c r="E2" s="27"/>
      <c r="F2" s="27"/>
      <c r="G2" s="27"/>
    </row>
    <row r="3" spans="2:19" ht="18.75" x14ac:dyDescent="0.25">
      <c r="C3" s="27" t="s">
        <v>0</v>
      </c>
      <c r="D3" s="27"/>
      <c r="E3" s="27"/>
      <c r="F3" s="27"/>
      <c r="G3" s="27"/>
    </row>
    <row r="4" spans="2:19" ht="21" customHeight="1" x14ac:dyDescent="0.2">
      <c r="G4" s="6" t="s">
        <v>1</v>
      </c>
    </row>
    <row r="5" spans="2:19" s="12" customFormat="1" ht="28.5" x14ac:dyDescent="0.25">
      <c r="B5" s="7" t="s">
        <v>2</v>
      </c>
      <c r="C5" s="7" t="s">
        <v>3</v>
      </c>
      <c r="D5" s="8" t="s">
        <v>4</v>
      </c>
      <c r="E5" s="9" t="s">
        <v>5</v>
      </c>
      <c r="F5" s="10" t="s">
        <v>6</v>
      </c>
      <c r="G5" s="11" t="s">
        <v>7</v>
      </c>
      <c r="H5" s="25"/>
      <c r="I5"/>
      <c r="J5"/>
      <c r="K5"/>
      <c r="L5"/>
      <c r="M5"/>
      <c r="N5"/>
      <c r="O5"/>
      <c r="P5" s="24"/>
      <c r="Q5" s="24"/>
      <c r="R5" s="24"/>
      <c r="S5" s="24"/>
    </row>
    <row r="6" spans="2:19" s="16" customFormat="1" ht="31.5" x14ac:dyDescent="0.25">
      <c r="B6" s="13">
        <v>1</v>
      </c>
      <c r="C6" s="17" t="s">
        <v>8</v>
      </c>
      <c r="D6" s="14" t="s">
        <v>9</v>
      </c>
      <c r="E6" s="15">
        <f>4295249.996+1041131.58+610480</f>
        <v>5946861.5760000004</v>
      </c>
      <c r="F6" s="15">
        <f>3301091.02572+939200</f>
        <v>4240291.0257200003</v>
      </c>
      <c r="G6" s="15">
        <f t="shared" ref="G6:G16" si="0">E6-F6</f>
        <v>1706570.5502800001</v>
      </c>
      <c r="H6" s="25"/>
      <c r="I6"/>
      <c r="J6"/>
      <c r="K6"/>
      <c r="L6"/>
      <c r="M6"/>
      <c r="N6"/>
      <c r="O6"/>
      <c r="P6" s="24"/>
      <c r="Q6" s="24"/>
      <c r="R6" s="24"/>
      <c r="S6" s="24"/>
    </row>
    <row r="7" spans="2:19" s="16" customFormat="1" ht="31.5" x14ac:dyDescent="0.25">
      <c r="B7" s="13">
        <v>2</v>
      </c>
      <c r="C7" s="17" t="s">
        <v>10</v>
      </c>
      <c r="D7" s="14" t="s">
        <v>11</v>
      </c>
      <c r="E7" s="15">
        <f>583500+600965.44</f>
        <v>1184465.44</v>
      </c>
      <c r="F7" s="15">
        <f>719362.659+235796.984+229305.797</f>
        <v>1184465.44</v>
      </c>
      <c r="G7" s="15">
        <f t="shared" si="0"/>
        <v>0</v>
      </c>
      <c r="H7" s="25"/>
      <c r="I7"/>
      <c r="J7"/>
      <c r="K7"/>
      <c r="L7"/>
      <c r="M7"/>
      <c r="N7"/>
      <c r="O7"/>
      <c r="P7" s="24"/>
      <c r="Q7" s="24"/>
    </row>
    <row r="8" spans="2:19" s="16" customFormat="1" ht="94.5" x14ac:dyDescent="0.25">
      <c r="B8" s="13">
        <v>3</v>
      </c>
      <c r="C8" s="17" t="s">
        <v>12</v>
      </c>
      <c r="D8" s="14" t="s">
        <v>13</v>
      </c>
      <c r="E8" s="15">
        <f>1098871.998+380151.299+277287.436</f>
        <v>1756310.7329999998</v>
      </c>
      <c r="F8" s="15">
        <f>380151.297+380151.299+68306.874</f>
        <v>828609.47</v>
      </c>
      <c r="G8" s="15">
        <f t="shared" si="0"/>
        <v>927701.2629999998</v>
      </c>
      <c r="H8" s="25"/>
      <c r="I8"/>
      <c r="J8"/>
      <c r="K8"/>
      <c r="L8"/>
      <c r="M8"/>
      <c r="N8"/>
      <c r="O8"/>
      <c r="P8" s="24"/>
      <c r="Q8" s="24"/>
      <c r="R8" s="24"/>
      <c r="S8" s="24"/>
    </row>
    <row r="9" spans="2:19" s="16" customFormat="1" ht="31.5" x14ac:dyDescent="0.25">
      <c r="B9" s="13">
        <v>4</v>
      </c>
      <c r="C9" s="17" t="s">
        <v>14</v>
      </c>
      <c r="D9" s="14" t="s">
        <v>15</v>
      </c>
      <c r="E9" s="15">
        <v>25087841.579</v>
      </c>
      <c r="F9" s="15">
        <v>20727838.912</v>
      </c>
      <c r="G9" s="15">
        <f t="shared" si="0"/>
        <v>4360002.6669999994</v>
      </c>
      <c r="I9"/>
      <c r="J9"/>
      <c r="K9"/>
      <c r="L9"/>
      <c r="M9"/>
      <c r="N9"/>
      <c r="O9"/>
      <c r="P9" s="24"/>
      <c r="Q9" s="24"/>
      <c r="R9" s="24"/>
      <c r="S9" s="24"/>
    </row>
    <row r="10" spans="2:19" s="16" customFormat="1" ht="31.5" x14ac:dyDescent="0.25">
      <c r="B10" s="13">
        <v>5</v>
      </c>
      <c r="C10" s="17" t="s">
        <v>16</v>
      </c>
      <c r="D10" s="14" t="s">
        <v>17</v>
      </c>
      <c r="E10" s="15">
        <f>10731988.088+43773.921+6202734.973+3508900.761</f>
        <v>20487397.743000001</v>
      </c>
      <c r="F10" s="15">
        <f>11239.2+43773.921+16436981.136</f>
        <v>16491994.256999999</v>
      </c>
      <c r="G10" s="15">
        <f t="shared" si="0"/>
        <v>3995403.4860000014</v>
      </c>
      <c r="I10"/>
      <c r="J10"/>
      <c r="K10"/>
      <c r="L10"/>
      <c r="M10"/>
      <c r="N10"/>
      <c r="O10"/>
      <c r="P10" s="24"/>
      <c r="Q10" s="24"/>
      <c r="R10" s="24"/>
      <c r="S10" s="24"/>
    </row>
    <row r="11" spans="2:19" s="16" customFormat="1" ht="47.25" x14ac:dyDescent="0.25">
      <c r="B11" s="13">
        <v>6</v>
      </c>
      <c r="C11" s="17" t="s">
        <v>18</v>
      </c>
      <c r="D11" s="14" t="s">
        <v>44</v>
      </c>
      <c r="E11" s="15">
        <f>330632.82+13839.286+222774.08+318517.825</f>
        <v>885764.01099999994</v>
      </c>
      <c r="F11" s="15">
        <f>330632.82+13839.286+541291.905</f>
        <v>885764.01100000006</v>
      </c>
      <c r="G11" s="15">
        <f t="shared" si="0"/>
        <v>0</v>
      </c>
      <c r="I11"/>
      <c r="J11"/>
      <c r="K11"/>
      <c r="L11"/>
      <c r="M11"/>
      <c r="N11"/>
      <c r="O11"/>
      <c r="P11" s="24"/>
      <c r="Q11" s="24"/>
      <c r="R11" s="24"/>
      <c r="S11" s="24"/>
    </row>
    <row r="12" spans="2:19" s="16" customFormat="1" ht="15.75" x14ac:dyDescent="0.25">
      <c r="B12" s="13">
        <v>7</v>
      </c>
      <c r="C12" s="17" t="s">
        <v>19</v>
      </c>
      <c r="D12" s="14" t="s">
        <v>20</v>
      </c>
      <c r="E12" s="15">
        <f>21744047.876+13059374.423</f>
        <v>34803422.298999995</v>
      </c>
      <c r="F12" s="15">
        <v>30902388.629549999</v>
      </c>
      <c r="G12" s="15">
        <f t="shared" si="0"/>
        <v>3901033.6694499962</v>
      </c>
      <c r="I12"/>
      <c r="J12"/>
      <c r="K12"/>
      <c r="L12"/>
      <c r="M12"/>
      <c r="N12"/>
      <c r="O12"/>
      <c r="P12" s="24"/>
      <c r="Q12" s="24"/>
      <c r="R12" s="24"/>
      <c r="S12" s="24"/>
    </row>
    <row r="13" spans="2:19" s="16" customFormat="1" ht="47.25" x14ac:dyDescent="0.25">
      <c r="B13" s="13">
        <v>8</v>
      </c>
      <c r="C13" s="17" t="s">
        <v>21</v>
      </c>
      <c r="D13" s="14" t="s">
        <v>22</v>
      </c>
      <c r="E13" s="15">
        <f>12143268.477+33600+596710.787+6000+2046569.356+20000+14157077.703</f>
        <v>29003226.322999999</v>
      </c>
      <c r="F13" s="15">
        <f>8793927.8598+8779811.291</f>
        <v>17573739.150799997</v>
      </c>
      <c r="G13" s="15">
        <f t="shared" si="0"/>
        <v>11429487.172200002</v>
      </c>
      <c r="I13"/>
      <c r="J13"/>
      <c r="K13"/>
      <c r="L13"/>
      <c r="M13"/>
      <c r="N13"/>
      <c r="O13"/>
      <c r="P13" s="24"/>
      <c r="Q13" s="24"/>
      <c r="R13" s="24"/>
      <c r="S13" s="24"/>
    </row>
    <row r="14" spans="2:19" s="16" customFormat="1" ht="31.5" x14ac:dyDescent="0.25">
      <c r="B14" s="13">
        <v>9</v>
      </c>
      <c r="C14" s="17" t="s">
        <v>42</v>
      </c>
      <c r="D14" s="14" t="s">
        <v>43</v>
      </c>
      <c r="E14" s="15">
        <f>9800+93750+527277.537</f>
        <v>630827.53700000001</v>
      </c>
      <c r="F14" s="15">
        <f>9800+621027.537</f>
        <v>630827.53700000001</v>
      </c>
      <c r="G14" s="15">
        <f t="shared" si="0"/>
        <v>0</v>
      </c>
      <c r="I14"/>
      <c r="J14"/>
      <c r="K14"/>
      <c r="L14"/>
      <c r="M14"/>
      <c r="N14"/>
      <c r="O14"/>
    </row>
    <row r="15" spans="2:19" s="16" customFormat="1" ht="31.5" x14ac:dyDescent="0.25">
      <c r="B15" s="13">
        <v>10</v>
      </c>
      <c r="C15" s="17" t="s">
        <v>46</v>
      </c>
      <c r="D15" s="14" t="s">
        <v>15</v>
      </c>
      <c r="E15" s="15"/>
      <c r="F15" s="15"/>
      <c r="G15" s="15"/>
      <c r="I15"/>
      <c r="J15"/>
      <c r="K15"/>
      <c r="L15"/>
      <c r="M15"/>
      <c r="N15"/>
      <c r="O15"/>
    </row>
    <row r="16" spans="2:19" s="21" customFormat="1" ht="21" customHeight="1" x14ac:dyDescent="0.25">
      <c r="B16" s="18"/>
      <c r="C16" s="19" t="s">
        <v>23</v>
      </c>
      <c r="D16" s="19"/>
      <c r="E16" s="20">
        <f>SUM(E6:E14)</f>
        <v>119786117.241</v>
      </c>
      <c r="F16" s="20">
        <f>SUM(F6:F14)</f>
        <v>93465918.433070004</v>
      </c>
      <c r="G16" s="20">
        <f t="shared" si="0"/>
        <v>26320198.807929993</v>
      </c>
      <c r="J16" s="23"/>
      <c r="N16"/>
    </row>
    <row r="17" spans="4:14" x14ac:dyDescent="0.25">
      <c r="N17"/>
    </row>
    <row r="18" spans="4:14" x14ac:dyDescent="0.25">
      <c r="N18"/>
    </row>
    <row r="19" spans="4:14" x14ac:dyDescent="0.25">
      <c r="D19"/>
      <c r="E19"/>
      <c r="F19"/>
      <c r="G19"/>
      <c r="H19"/>
      <c r="I19"/>
      <c r="N19"/>
    </row>
    <row r="20" spans="4:14" x14ac:dyDescent="0.25">
      <c r="D20"/>
      <c r="E20"/>
      <c r="F20"/>
      <c r="G20"/>
      <c r="H20"/>
      <c r="I20"/>
      <c r="J20"/>
      <c r="N20"/>
    </row>
    <row r="21" spans="4:14" x14ac:dyDescent="0.25">
      <c r="D21"/>
      <c r="E21"/>
      <c r="F21"/>
      <c r="G21"/>
      <c r="H21"/>
      <c r="I21"/>
      <c r="J21"/>
      <c r="N21"/>
    </row>
    <row r="22" spans="4:14" x14ac:dyDescent="0.25">
      <c r="D22"/>
      <c r="E22"/>
      <c r="F22"/>
      <c r="G22"/>
      <c r="H22"/>
      <c r="I22"/>
      <c r="J22"/>
      <c r="N22"/>
    </row>
    <row r="23" spans="4:14" x14ac:dyDescent="0.25">
      <c r="D23"/>
      <c r="E23"/>
      <c r="F23"/>
      <c r="G23"/>
      <c r="H23"/>
      <c r="I23"/>
      <c r="J23"/>
      <c r="N23"/>
    </row>
    <row r="24" spans="4:14" x14ac:dyDescent="0.25">
      <c r="D24"/>
      <c r="E24"/>
      <c r="F24"/>
      <c r="G24"/>
      <c r="H24"/>
      <c r="I24"/>
      <c r="J24"/>
      <c r="N24"/>
    </row>
    <row r="25" spans="4:14" x14ac:dyDescent="0.25">
      <c r="D25"/>
      <c r="E25"/>
      <c r="F25"/>
      <c r="G25"/>
      <c r="H25"/>
      <c r="I25"/>
      <c r="J25"/>
    </row>
    <row r="26" spans="4:14" x14ac:dyDescent="0.25">
      <c r="D26"/>
      <c r="E26"/>
      <c r="F26"/>
      <c r="G26"/>
      <c r="H26"/>
      <c r="I26"/>
      <c r="J26"/>
    </row>
    <row r="27" spans="4:14" x14ac:dyDescent="0.25">
      <c r="D27"/>
      <c r="E27"/>
      <c r="F27"/>
      <c r="G27"/>
      <c r="H27"/>
      <c r="I27"/>
      <c r="J27"/>
    </row>
    <row r="28" spans="4:14" x14ac:dyDescent="0.25">
      <c r="D28"/>
      <c r="E28"/>
      <c r="F28"/>
      <c r="G28"/>
      <c r="H28"/>
      <c r="I28"/>
      <c r="J28"/>
    </row>
    <row r="29" spans="4:14" x14ac:dyDescent="0.25">
      <c r="D29"/>
      <c r="E29"/>
      <c r="F29"/>
      <c r="G29"/>
      <c r="H29"/>
      <c r="I29"/>
      <c r="J29"/>
    </row>
    <row r="30" spans="4:14" x14ac:dyDescent="0.25">
      <c r="D30"/>
      <c r="E30"/>
      <c r="F30"/>
      <c r="G30"/>
      <c r="H30"/>
      <c r="I30"/>
      <c r="J30"/>
    </row>
    <row r="31" spans="4:14" x14ac:dyDescent="0.25">
      <c r="D31"/>
      <c r="E31"/>
      <c r="F31"/>
      <c r="G31"/>
      <c r="H31"/>
      <c r="I31"/>
      <c r="J31"/>
    </row>
    <row r="32" spans="4:14" x14ac:dyDescent="0.25">
      <c r="D32"/>
      <c r="E32"/>
      <c r="F32"/>
      <c r="G32"/>
      <c r="H32"/>
      <c r="I32"/>
    </row>
    <row r="33" spans="4:9" x14ac:dyDescent="0.25">
      <c r="D33"/>
      <c r="E33"/>
      <c r="F33"/>
      <c r="G33"/>
      <c r="H33"/>
      <c r="I33"/>
    </row>
    <row r="34" spans="4:9" x14ac:dyDescent="0.25">
      <c r="D34"/>
      <c r="E34"/>
      <c r="F34"/>
      <c r="G34"/>
      <c r="H34"/>
      <c r="I34"/>
    </row>
    <row r="35" spans="4:9" x14ac:dyDescent="0.25">
      <c r="D35"/>
      <c r="E35"/>
      <c r="F35"/>
      <c r="G35"/>
      <c r="H35"/>
      <c r="I35"/>
    </row>
    <row r="36" spans="4:9" x14ac:dyDescent="0.25">
      <c r="D36"/>
      <c r="E36"/>
      <c r="F36"/>
      <c r="G36"/>
      <c r="H36"/>
      <c r="I36"/>
    </row>
    <row r="37" spans="4:9" x14ac:dyDescent="0.25">
      <c r="D37"/>
      <c r="E37"/>
      <c r="F37"/>
      <c r="G37"/>
      <c r="H37"/>
      <c r="I37"/>
    </row>
    <row r="38" spans="4:9" x14ac:dyDescent="0.25">
      <c r="D38"/>
      <c r="E38"/>
      <c r="F38"/>
      <c r="G38"/>
      <c r="H38"/>
      <c r="I38"/>
    </row>
    <row r="39" spans="4:9" x14ac:dyDescent="0.25">
      <c r="D39"/>
      <c r="E39"/>
      <c r="F39"/>
      <c r="G39"/>
      <c r="H39"/>
      <c r="I39"/>
    </row>
    <row r="40" spans="4:9" x14ac:dyDescent="0.25">
      <c r="D40"/>
      <c r="E40"/>
      <c r="F40"/>
      <c r="G40"/>
      <c r="H40"/>
      <c r="I40"/>
    </row>
    <row r="41" spans="4:9" x14ac:dyDescent="0.25">
      <c r="D41"/>
      <c r="E41"/>
      <c r="F41"/>
      <c r="G41"/>
      <c r="H41"/>
      <c r="I41"/>
    </row>
  </sheetData>
  <mergeCells count="2">
    <mergeCell ref="C2:G2"/>
    <mergeCell ref="C3:G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2024_English</vt:lpstr>
      <vt:lpstr>9 oylik</vt:lpstr>
      <vt:lpstr>'2024_English'!Заголовки_для_печати</vt:lpstr>
      <vt:lpstr>'2024_English'!Область_печати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Sadriddin Raximov</dc:creator>
  <cp:lastModifiedBy>f.aminov</cp:lastModifiedBy>
  <cp:lastPrinted>2024-10-07T05:25:15Z</cp:lastPrinted>
  <dcterms:created xsi:type="dcterms:W3CDTF">2023-01-27T05:22:41Z</dcterms:created>
  <dcterms:modified xsi:type="dcterms:W3CDTF">2024-10-08T10:53:57Z</dcterms:modified>
</cp:coreProperties>
</file>