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.aminov\Desktop\"/>
    </mc:Choice>
  </mc:AlternateContent>
  <bookViews>
    <workbookView xWindow="-120" yWindow="-120" windowWidth="29040" windowHeight="15840"/>
  </bookViews>
  <sheets>
    <sheet name="2024_Крилча" sheetId="3" r:id="rId1"/>
    <sheet name="9 oylik" sheetId="6" state="hidden" r:id="rId2"/>
  </sheets>
  <definedNames>
    <definedName name="_xlnm.Print_Titles" localSheetId="0">'2024_Крилча'!$5:$5</definedName>
    <definedName name="_xlnm.Print_Area" localSheetId="0">'2024_Крилча'!$B$1:$G$15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3" l="1"/>
  <c r="G8" i="3" l="1"/>
  <c r="B7" i="3"/>
  <c r="B9" i="3" l="1"/>
  <c r="B10" i="3" l="1"/>
  <c r="B11" i="3" s="1"/>
  <c r="B12" i="3" s="1"/>
  <c r="G14" i="6" l="1"/>
  <c r="F14" i="6"/>
  <c r="E14" i="6"/>
  <c r="F13" i="6"/>
  <c r="E13" i="6"/>
  <c r="G13" i="6" s="1"/>
  <c r="G12" i="6"/>
  <c r="E12" i="6"/>
  <c r="G11" i="6"/>
  <c r="F11" i="6"/>
  <c r="E11" i="6"/>
  <c r="G10" i="6"/>
  <c r="F10" i="6"/>
  <c r="E10" i="6"/>
  <c r="G9" i="6"/>
  <c r="F8" i="6"/>
  <c r="E8" i="6"/>
  <c r="G8" i="6" s="1"/>
  <c r="F7" i="6"/>
  <c r="E7" i="6"/>
  <c r="G7" i="6" s="1"/>
  <c r="F6" i="6"/>
  <c r="F16" i="6" s="1"/>
  <c r="E6" i="6"/>
  <c r="G6" i="6" s="1"/>
  <c r="E16" i="6" l="1"/>
  <c r="G16" i="6" s="1"/>
  <c r="G12" i="3" l="1"/>
  <c r="G11" i="3"/>
  <c r="E13" i="3"/>
  <c r="G10" i="3"/>
  <c r="G9" i="3"/>
  <c r="G6" i="3"/>
  <c r="F13" i="3" l="1"/>
  <c r="G13" i="3"/>
</calcChain>
</file>

<file path=xl/sharedStrings.xml><?xml version="1.0" encoding="utf-8"?>
<sst xmlns="http://schemas.openxmlformats.org/spreadsheetml/2006/main" count="53" uniqueCount="50">
  <si>
    <t xml:space="preserve">MA'LUMOT </t>
  </si>
  <si>
    <t>ming so'mda</t>
  </si>
  <si>
    <t>№</t>
  </si>
  <si>
    <t>Hududiy bosh boshqarma nomi</t>
  </si>
  <si>
    <t xml:space="preserve"> Amalga oshirilgan kapital qurilish, rekonstruktsiya, kapital ta'mirlash ishlari</t>
  </si>
  <si>
    <t>Smeta bo'yicha ajratilgan</t>
  </si>
  <si>
    <t xml:space="preserve">Haqiqatda amalga oshirilgan xarajat </t>
  </si>
  <si>
    <t xml:space="preserve">Qoldiq </t>
  </si>
  <si>
    <t xml:space="preserve">Andijon viloyati </t>
  </si>
  <si>
    <t xml:space="preserve">Bosh boshqarma bino va inshootlarini mukammal ta'mirlash (3-bosqich) ishlarini amalga oshirish </t>
  </si>
  <si>
    <t>Buxoro viloyati</t>
  </si>
  <si>
    <t xml:space="preserve">Bosh boshqarma ma'muriy binosi hududida qo’shimcha yordamchi bino qurish uchun loyiha-smeta hujjatlarini tayyorlash xarajatlari </t>
  </si>
  <si>
    <t>Jizzax viloyati</t>
  </si>
  <si>
    <t xml:space="preserve">Bosh boshqarma ma’muriy binosida amalga oshirilishi lozim boʻlgan kapital ta'mirlash va rekonstruksiya ishlarining loyiha-smeta hujjatlarini tayyorlash, Bosh boshqarma ma’muriy binosining elektr ta’minoti tizimini 1-toifali elektr energiya iste’molchi toifasiga o’tkazish, mamuriy binoga yaqin bo’lgan “Nurafshon” podstansiyasidan PS 110/10 kV li to’g’ridan-to’g’ri elektr tarmog’i tortib kelish bo’yicha loyiha-smeta hujjatlarini tayyorlash </t>
  </si>
  <si>
    <t>Navoiy viloyati</t>
  </si>
  <si>
    <t xml:space="preserve">Bosh boshqarma ma'muriy va yordamchi binolarini rekonstruktsiya va kapital ta'mirlash   </t>
  </si>
  <si>
    <t xml:space="preserve">Namangan viloyati </t>
  </si>
  <si>
    <t xml:space="preserve">Bosh boshqarma binosining ichki xonalari va ichki fasad qismini to’liq kapital ta'mirlash maqsadida loyiha-smeta hujjatlarini ishlab chiqish </t>
  </si>
  <si>
    <t xml:space="preserve">Samarqand viloyati </t>
  </si>
  <si>
    <t>Sirdaryo viloyati</t>
  </si>
  <si>
    <t xml:space="preserve">Bosh boshqarma binosini kapital ta'mirlash va rekonstruktsiya qilish </t>
  </si>
  <si>
    <t xml:space="preserve">Toshkent viloyati </t>
  </si>
  <si>
    <t xml:space="preserve">Bosh boshqarma ma'muriy binosini fasad qismini rekonstruktsiya qilish va kapital ta'mirlash, Bosh boshqarmaning Nurafshon shahrida qurilishi rejalashtirilgan yangi ma'muriy binosining loyiha-smeta hujjatlarini ishlab chiqish </t>
  </si>
  <si>
    <t>Jami</t>
  </si>
  <si>
    <t>МАЪЛУМОТ</t>
  </si>
  <si>
    <t>Ҳудудий бош бошқарма номи</t>
  </si>
  <si>
    <t>Амалга оширилган капитал қурилиш, реконструкция, капитал таъмирлаш ишлари</t>
  </si>
  <si>
    <t>Смета бўйича ажратилган</t>
  </si>
  <si>
    <t>Ҳақиқатда амалга оширилган харажат</t>
  </si>
  <si>
    <t>Қолдиқ</t>
  </si>
  <si>
    <t>Жиззах вилояти</t>
  </si>
  <si>
    <t>Навоий вилояти</t>
  </si>
  <si>
    <t>Наманган вилояти</t>
  </si>
  <si>
    <t>Сирдарё вилояти</t>
  </si>
  <si>
    <t>Тошкент вилояти</t>
  </si>
  <si>
    <t>Жами</t>
  </si>
  <si>
    <t>Бош бошқарма маъмурий биносида амалга оширилиши лозим бўлган капитал таъмирлаш ва реконструкция ишларининг лойиҳа-смета ҳужжатларини тайёрлаш. Бош бошқарма маъмурий биносининг электр таъминоти тизимини 1-тоифали электр энергия истемолчи тоифасига ўтказиш, маъмурий бинога яқин бўлган "Нурафшон" подстанциясидан PS 110/10 kVt ли тўғридан-тўғри электр тармоғи тортиб келиш бўйича лойиҳа-смета ҳужжатларини тайёрлаш</t>
  </si>
  <si>
    <t>Бош бошқарма маъмурий ва ёрдамчи биноларини реконструкция ва капитал таъмирлаш</t>
  </si>
  <si>
    <t>Бош бошқарма биносини капитал таъмирлаш ва реконструкция қилиш</t>
  </si>
  <si>
    <t xml:space="preserve">Бош бошқарма маъмурий биносини фасад қисмини реконструкция қилиш ва капитал таъмирлаш, Бош бошқарманинг Нурафшон шаҳрида қурилиши режалаштирилган янги маъмурий биносининг лойиҳа-смета ҳужжатларини ишлаб чиқиш  </t>
  </si>
  <si>
    <t>Андижон вилояти</t>
  </si>
  <si>
    <t>минг сўмда</t>
  </si>
  <si>
    <t>Fargona viloyati</t>
  </si>
  <si>
    <t>Bosh boshqarma ma'muriy binosiga kirish qismidagi xonalar (KPP)ni kapital ta'mirlash</t>
  </si>
  <si>
    <t>Bosh boshqarma ma’muriy binosini kapital ta'mirlash va hududini obodonlashtirish (3-bosqich) ishlari va tom qismini kapital ta'mirlash, binoni ajratib turuvchi devor qurish, oshxona va xonalarni kapital ta'mirlash</t>
  </si>
  <si>
    <t xml:space="preserve">Markaziy bank bosh boshqarmalarida 2023 yil 9 oy davomida amalga oshirilgan kapital qurilish, rekonstruktsiya, kapital ta'mirlash                                                   ishlari uchun smeta bo'yicha ajratilgan va amalga oshirilgan xarajatlar to'g'risida </t>
  </si>
  <si>
    <t>Qashqadaryo viloyati</t>
  </si>
  <si>
    <t>Бош бошқарма бино ва иншоотларини мукаммал таъмирлаш (3-босқич) ишларини амалга ошириш</t>
  </si>
  <si>
    <t>Бош бошқарма биносининг ички хоналари ва ички фасад қисмини тўлиқ капитал таъмирлаш ва лойиҳа-смета ҳужжатларини ишлаб чиқиш</t>
  </si>
  <si>
    <t>Mарказий банк бош бошқармаларида 2025 йил 1 январ ҳолатига амалга оширилган капитал қурилиш, реконструкция, капитал таъмирлаш ишлари учун смета бўйича ажратилган ва амалга оширилган харажатлар тўғрисида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</si>
</sst>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(* #,##0.0_);_(* \(#,##0.0\);_(* &quot;-&quot;_);_(@_)"/>
    <numFmt numFmtId="166" formatCode="_-* #,##0_р_._-;\-* #,##0_р_._-;_-* &quot;-&quot;_р_._-;_-@_-"/>
    <numFmt numFmtId="167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164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5" fontId="9" fillId="0" borderId="1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2" applyFont="1" applyAlignment="1">
      <alignment vertical="center"/>
    </xf>
    <xf numFmtId="164" fontId="1" fillId="0" borderId="0" xfId="2" applyFont="1"/>
    <xf numFmtId="43" fontId="11" fillId="0" borderId="0" xfId="0" applyNumberFormat="1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64" fontId="11" fillId="0" borderId="0" xfId="2" applyFont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_Капитал13" xfId="1"/>
    <cellStyle name="Финансовый" xfId="2" builtinId="3"/>
    <cellStyle name="Финансовый [0]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206749</xdr:colOff>
          <xdr:row>15</xdr:row>
          <xdr:rowOff>33057</xdr:rowOff>
        </xdr:from>
        <xdr:to>
          <xdr:col>2</xdr:col>
          <xdr:colOff>774887</xdr:colOff>
          <xdr:row>16</xdr:row>
          <xdr:rowOff>33057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15</xdr:row>
          <xdr:rowOff>33057</xdr:rowOff>
        </xdr:from>
        <xdr:to>
          <xdr:col>4</xdr:col>
          <xdr:colOff>790015</xdr:colOff>
          <xdr:row>16</xdr:row>
          <xdr:rowOff>33057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15</xdr:row>
          <xdr:rowOff>33057</xdr:rowOff>
        </xdr:from>
        <xdr:to>
          <xdr:col>4</xdr:col>
          <xdr:colOff>790015</xdr:colOff>
          <xdr:row>16</xdr:row>
          <xdr:rowOff>33057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15</xdr:row>
          <xdr:rowOff>33057</xdr:rowOff>
        </xdr:from>
        <xdr:to>
          <xdr:col>4</xdr:col>
          <xdr:colOff>790015</xdr:colOff>
          <xdr:row>16</xdr:row>
          <xdr:rowOff>33057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15</xdr:row>
          <xdr:rowOff>33057</xdr:rowOff>
        </xdr:from>
        <xdr:to>
          <xdr:col>4</xdr:col>
          <xdr:colOff>790015</xdr:colOff>
          <xdr:row>16</xdr:row>
          <xdr:rowOff>33057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15</xdr:row>
          <xdr:rowOff>33057</xdr:rowOff>
        </xdr:from>
        <xdr:to>
          <xdr:col>4</xdr:col>
          <xdr:colOff>790015</xdr:colOff>
          <xdr:row>16</xdr:row>
          <xdr:rowOff>33057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7"/>
  <dimension ref="B1:J13"/>
  <sheetViews>
    <sheetView tabSelected="1" zoomScale="85" zoomScaleNormal="85" zoomScaleSheetLayoutView="90" workbookViewId="0">
      <selection activeCell="E7" sqref="E7"/>
    </sheetView>
  </sheetViews>
  <sheetFormatPr defaultRowHeight="15" x14ac:dyDescent="0.25"/>
  <cols>
    <col min="1" max="1" width="2.140625" style="2" customWidth="1"/>
    <col min="2" max="2" width="3.140625" style="1" customWidth="1"/>
    <col min="3" max="3" width="28.42578125" style="2" bestFit="1" customWidth="1"/>
    <col min="4" max="4" width="75.85546875" style="2" customWidth="1"/>
    <col min="5" max="5" width="18.7109375" style="3" customWidth="1"/>
    <col min="6" max="6" width="19.7109375" style="4" customWidth="1"/>
    <col min="7" max="7" width="18.7109375" style="5" customWidth="1"/>
    <col min="8" max="8" width="16.7109375" style="2" bestFit="1" customWidth="1"/>
    <col min="9" max="9" width="13.140625" style="2" bestFit="1" customWidth="1"/>
    <col min="10" max="10" width="15.7109375" style="2" bestFit="1" customWidth="1"/>
    <col min="11" max="16384" width="9.140625" style="2"/>
  </cols>
  <sheetData>
    <row r="1" spans="2:10" ht="2.25" customHeight="1" x14ac:dyDescent="0.25"/>
    <row r="2" spans="2:10" ht="39" customHeight="1" x14ac:dyDescent="0.25">
      <c r="C2" s="29" t="s">
        <v>49</v>
      </c>
      <c r="D2" s="29"/>
      <c r="E2" s="29"/>
      <c r="F2" s="29"/>
      <c r="G2" s="29"/>
    </row>
    <row r="3" spans="2:10" ht="18.75" x14ac:dyDescent="0.25">
      <c r="C3" s="29" t="s">
        <v>24</v>
      </c>
      <c r="D3" s="29"/>
      <c r="E3" s="29"/>
      <c r="F3" s="29"/>
      <c r="G3" s="29"/>
    </row>
    <row r="4" spans="2:10" ht="21" customHeight="1" x14ac:dyDescent="0.2">
      <c r="G4" s="6" t="s">
        <v>41</v>
      </c>
    </row>
    <row r="5" spans="2:10" s="12" customFormat="1" ht="42.75" x14ac:dyDescent="0.25">
      <c r="B5" s="7" t="s">
        <v>2</v>
      </c>
      <c r="C5" s="7" t="s">
        <v>25</v>
      </c>
      <c r="D5" s="8" t="s">
        <v>26</v>
      </c>
      <c r="E5" s="9" t="s">
        <v>27</v>
      </c>
      <c r="F5" s="10" t="s">
        <v>28</v>
      </c>
      <c r="G5" s="11" t="s">
        <v>29</v>
      </c>
    </row>
    <row r="6" spans="2:10" s="16" customFormat="1" ht="31.5" x14ac:dyDescent="0.25">
      <c r="B6" s="25">
        <v>1</v>
      </c>
      <c r="C6" s="17" t="s">
        <v>40</v>
      </c>
      <c r="D6" s="14" t="s">
        <v>47</v>
      </c>
      <c r="E6" s="15">
        <v>9818999.8000000007</v>
      </c>
      <c r="F6" s="15">
        <v>9772381</v>
      </c>
      <c r="G6" s="15">
        <f t="shared" ref="G6:G12" si="0">E6-F6</f>
        <v>46618.800000000745</v>
      </c>
      <c r="I6" s="28"/>
      <c r="J6" s="28"/>
    </row>
    <row r="7" spans="2:10" s="16" customFormat="1" ht="110.25" x14ac:dyDescent="0.25">
      <c r="B7" s="32">
        <f>B6+1</f>
        <v>2</v>
      </c>
      <c r="C7" s="30" t="s">
        <v>30</v>
      </c>
      <c r="D7" s="14" t="s">
        <v>36</v>
      </c>
      <c r="E7" s="15">
        <v>1768445.1</v>
      </c>
      <c r="F7" s="15">
        <v>1768445.1</v>
      </c>
      <c r="G7" s="15">
        <f t="shared" si="0"/>
        <v>0</v>
      </c>
      <c r="I7" s="28"/>
      <c r="J7" s="28"/>
    </row>
    <row r="8" spans="2:10" s="16" customFormat="1" ht="31.5" x14ac:dyDescent="0.25">
      <c r="B8" s="33"/>
      <c r="C8" s="31"/>
      <c r="D8" s="14" t="s">
        <v>37</v>
      </c>
      <c r="E8" s="27">
        <v>11087923.9</v>
      </c>
      <c r="F8" s="27">
        <v>3000079.1</v>
      </c>
      <c r="G8" s="15">
        <f t="shared" ref="G8" si="1">E8-F8</f>
        <v>8087844.8000000007</v>
      </c>
      <c r="H8" s="26"/>
      <c r="I8" s="28"/>
      <c r="J8" s="28"/>
    </row>
    <row r="9" spans="2:10" s="16" customFormat="1" ht="31.5" x14ac:dyDescent="0.25">
      <c r="B9" s="25">
        <f>B7+1</f>
        <v>3</v>
      </c>
      <c r="C9" s="17" t="s">
        <v>31</v>
      </c>
      <c r="D9" s="14" t="s">
        <v>37</v>
      </c>
      <c r="E9" s="27">
        <v>39476684.200000003</v>
      </c>
      <c r="F9" s="27">
        <v>39476684.200000003</v>
      </c>
      <c r="G9" s="15">
        <f t="shared" si="0"/>
        <v>0</v>
      </c>
      <c r="H9" s="26"/>
      <c r="I9" s="28"/>
      <c r="J9" s="28"/>
    </row>
    <row r="10" spans="2:10" s="16" customFormat="1" ht="31.5" x14ac:dyDescent="0.25">
      <c r="B10" s="25">
        <f t="shared" ref="B10:B12" si="2">B9+1</f>
        <v>4</v>
      </c>
      <c r="C10" s="17" t="s">
        <v>32</v>
      </c>
      <c r="D10" s="14" t="s">
        <v>48</v>
      </c>
      <c r="E10" s="27">
        <v>30276561.199999999</v>
      </c>
      <c r="F10" s="27">
        <v>27913297.600000001</v>
      </c>
      <c r="G10" s="15">
        <f t="shared" si="0"/>
        <v>2363263.5999999978</v>
      </c>
      <c r="H10" s="26"/>
      <c r="I10" s="28"/>
      <c r="J10" s="28"/>
    </row>
    <row r="11" spans="2:10" s="16" customFormat="1" ht="23.25" customHeight="1" x14ac:dyDescent="0.25">
      <c r="B11" s="25">
        <f t="shared" si="2"/>
        <v>5</v>
      </c>
      <c r="C11" s="17" t="s">
        <v>33</v>
      </c>
      <c r="D11" s="14" t="s">
        <v>38</v>
      </c>
      <c r="E11" s="27">
        <v>42928649.200000003</v>
      </c>
      <c r="F11" s="27">
        <v>42628650.899999999</v>
      </c>
      <c r="G11" s="15">
        <f t="shared" si="0"/>
        <v>299998.30000000447</v>
      </c>
      <c r="H11" s="26"/>
      <c r="I11" s="28"/>
      <c r="J11" s="28"/>
    </row>
    <row r="12" spans="2:10" s="16" customFormat="1" ht="63" x14ac:dyDescent="0.25">
      <c r="B12" s="25">
        <f t="shared" si="2"/>
        <v>6</v>
      </c>
      <c r="C12" s="17" t="s">
        <v>34</v>
      </c>
      <c r="D12" s="14" t="s">
        <v>39</v>
      </c>
      <c r="E12" s="27">
        <v>61533271.200000003</v>
      </c>
      <c r="F12" s="27">
        <v>48306103.5</v>
      </c>
      <c r="G12" s="15">
        <f t="shared" si="0"/>
        <v>13227167.700000003</v>
      </c>
      <c r="H12" s="26"/>
      <c r="I12" s="28"/>
      <c r="J12" s="28"/>
    </row>
    <row r="13" spans="2:10" s="21" customFormat="1" ht="21" customHeight="1" x14ac:dyDescent="0.25">
      <c r="B13" s="18"/>
      <c r="C13" s="19" t="s">
        <v>35</v>
      </c>
      <c r="D13" s="19"/>
      <c r="E13" s="20">
        <f>SUM(E6:E12)</f>
        <v>196890534.60000002</v>
      </c>
      <c r="F13" s="20">
        <f>SUM(F6:F12)</f>
        <v>172865641.40000001</v>
      </c>
      <c r="G13" s="20">
        <f>SUM(G6:G12)</f>
        <v>24024893.200000007</v>
      </c>
    </row>
  </sheetData>
  <mergeCells count="4">
    <mergeCell ref="C2:G2"/>
    <mergeCell ref="C3:G3"/>
    <mergeCell ref="C7:C8"/>
    <mergeCell ref="B7:B8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2</xdr:col>
                <xdr:colOff>0</xdr:colOff>
                <xdr:row>15</xdr:row>
                <xdr:rowOff>28575</xdr:rowOff>
              </from>
              <to>
                <xdr:col>2</xdr:col>
                <xdr:colOff>771525</xdr:colOff>
                <xdr:row>16</xdr:row>
                <xdr:rowOff>28575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autoPict="0" r:id="rId7">
            <anchor moveWithCells="1">
              <from>
                <xdr:col>4</xdr:col>
                <xdr:colOff>9525</xdr:colOff>
                <xdr:row>15</xdr:row>
                <xdr:rowOff>28575</xdr:rowOff>
              </from>
              <to>
                <xdr:col>4</xdr:col>
                <xdr:colOff>790575</xdr:colOff>
                <xdr:row>16</xdr:row>
                <xdr:rowOff>28575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autoPict="0" r:id="rId9">
            <anchor moveWithCells="1">
              <from>
                <xdr:col>4</xdr:col>
                <xdr:colOff>9525</xdr:colOff>
                <xdr:row>15</xdr:row>
                <xdr:rowOff>28575</xdr:rowOff>
              </from>
              <to>
                <xdr:col>4</xdr:col>
                <xdr:colOff>790575</xdr:colOff>
                <xdr:row>16</xdr:row>
                <xdr:rowOff>28575</xdr:rowOff>
              </to>
            </anchor>
          </controlPr>
        </control>
      </mc:Choice>
      <mc:Fallback>
        <control shapeId="3075" r:id="rId8" name="Control 3"/>
      </mc:Fallback>
    </mc:AlternateContent>
    <mc:AlternateContent xmlns:mc="http://schemas.openxmlformats.org/markup-compatibility/2006">
      <mc:Choice Requires="x14">
        <control shapeId="3076" r:id="rId10" name="Control 4">
          <controlPr defaultSize="0" autoPict="0" r:id="rId11">
            <anchor moveWithCells="1">
              <from>
                <xdr:col>4</xdr:col>
                <xdr:colOff>9525</xdr:colOff>
                <xdr:row>15</xdr:row>
                <xdr:rowOff>28575</xdr:rowOff>
              </from>
              <to>
                <xdr:col>4</xdr:col>
                <xdr:colOff>790575</xdr:colOff>
                <xdr:row>16</xdr:row>
                <xdr:rowOff>28575</xdr:rowOff>
              </to>
            </anchor>
          </controlPr>
        </control>
      </mc:Choice>
      <mc:Fallback>
        <control shapeId="3076" r:id="rId10" name="Control 4"/>
      </mc:Fallback>
    </mc:AlternateContent>
    <mc:AlternateContent xmlns:mc="http://schemas.openxmlformats.org/markup-compatibility/2006">
      <mc:Choice Requires="x14">
        <control shapeId="3077" r:id="rId12" name="Control 5">
          <controlPr defaultSize="0" autoPict="0" r:id="rId13">
            <anchor moveWithCells="1">
              <from>
                <xdr:col>4</xdr:col>
                <xdr:colOff>9525</xdr:colOff>
                <xdr:row>15</xdr:row>
                <xdr:rowOff>28575</xdr:rowOff>
              </from>
              <to>
                <xdr:col>4</xdr:col>
                <xdr:colOff>790575</xdr:colOff>
                <xdr:row>16</xdr:row>
                <xdr:rowOff>28575</xdr:rowOff>
              </to>
            </anchor>
          </controlPr>
        </control>
      </mc:Choice>
      <mc:Fallback>
        <control shapeId="3077" r:id="rId12" name="Control 5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autoPict="0" r:id="rId15">
            <anchor moveWithCells="1">
              <from>
                <xdr:col>4</xdr:col>
                <xdr:colOff>9525</xdr:colOff>
                <xdr:row>15</xdr:row>
                <xdr:rowOff>28575</xdr:rowOff>
              </from>
              <to>
                <xdr:col>4</xdr:col>
                <xdr:colOff>790575</xdr:colOff>
                <xdr:row>16</xdr:row>
                <xdr:rowOff>28575</xdr:rowOff>
              </to>
            </anchor>
          </controlPr>
        </control>
      </mc:Choice>
      <mc:Fallback>
        <control shapeId="3078" r:id="rId14" name="Control 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workbookViewId="0">
      <selection sqref="A1:XFD1048576"/>
    </sheetView>
  </sheetViews>
  <sheetFormatPr defaultRowHeight="15" x14ac:dyDescent="0.25"/>
  <cols>
    <col min="1" max="1" width="2.140625" style="2" customWidth="1"/>
    <col min="2" max="2" width="3.140625" style="1" customWidth="1"/>
    <col min="3" max="3" width="28.42578125" style="2" bestFit="1" customWidth="1"/>
    <col min="4" max="4" width="75.85546875" style="2" customWidth="1"/>
    <col min="5" max="5" width="18.7109375" style="3" customWidth="1"/>
    <col min="6" max="6" width="18.7109375" style="4" customWidth="1"/>
    <col min="7" max="7" width="18.7109375" style="5" customWidth="1"/>
    <col min="8" max="8" width="16" style="2" bestFit="1" customWidth="1"/>
    <col min="9" max="9" width="19.85546875" style="2" bestFit="1" customWidth="1"/>
    <col min="10" max="10" width="17.28515625" style="2" bestFit="1" customWidth="1"/>
    <col min="11" max="15" width="16.7109375" style="2" bestFit="1" customWidth="1"/>
    <col min="16" max="17" width="15.140625" style="2" bestFit="1" customWidth="1"/>
    <col min="18" max="18" width="16.7109375" style="2" bestFit="1" customWidth="1"/>
    <col min="19" max="16384" width="9.140625" style="2"/>
  </cols>
  <sheetData>
    <row r="1" spans="2:19" ht="2.25" customHeight="1" x14ac:dyDescent="0.25"/>
    <row r="2" spans="2:19" ht="39" customHeight="1" x14ac:dyDescent="0.25">
      <c r="C2" s="29" t="s">
        <v>45</v>
      </c>
      <c r="D2" s="29"/>
      <c r="E2" s="29"/>
      <c r="F2" s="29"/>
      <c r="G2" s="29"/>
    </row>
    <row r="3" spans="2:19" ht="18.75" x14ac:dyDescent="0.25">
      <c r="C3" s="29" t="s">
        <v>0</v>
      </c>
      <c r="D3" s="29"/>
      <c r="E3" s="29"/>
      <c r="F3" s="29"/>
      <c r="G3" s="29"/>
    </row>
    <row r="4" spans="2:19" ht="21" customHeight="1" x14ac:dyDescent="0.2">
      <c r="G4" s="6" t="s">
        <v>1</v>
      </c>
    </row>
    <row r="5" spans="2:19" s="12" customFormat="1" ht="28.5" x14ac:dyDescent="0.25">
      <c r="B5" s="7" t="s">
        <v>2</v>
      </c>
      <c r="C5" s="7" t="s">
        <v>3</v>
      </c>
      <c r="D5" s="8" t="s">
        <v>4</v>
      </c>
      <c r="E5" s="9" t="s">
        <v>5</v>
      </c>
      <c r="F5" s="10" t="s">
        <v>6</v>
      </c>
      <c r="G5" s="11" t="s">
        <v>7</v>
      </c>
      <c r="H5" s="24"/>
      <c r="I5"/>
      <c r="J5"/>
      <c r="K5"/>
      <c r="L5"/>
      <c r="M5"/>
      <c r="N5"/>
      <c r="O5"/>
      <c r="P5" s="23"/>
      <c r="Q5" s="23"/>
      <c r="R5" s="23"/>
      <c r="S5" s="23"/>
    </row>
    <row r="6" spans="2:19" s="16" customFormat="1" ht="31.5" x14ac:dyDescent="0.25">
      <c r="B6" s="13">
        <v>1</v>
      </c>
      <c r="C6" s="17" t="s">
        <v>8</v>
      </c>
      <c r="D6" s="14" t="s">
        <v>9</v>
      </c>
      <c r="E6" s="15">
        <f>4295249.996+1041131.58+610480</f>
        <v>5946861.5760000004</v>
      </c>
      <c r="F6" s="15">
        <f>3301091.02572+939200</f>
        <v>4240291.0257200003</v>
      </c>
      <c r="G6" s="15">
        <f t="shared" ref="G6:G16" si="0">E6-F6</f>
        <v>1706570.5502800001</v>
      </c>
      <c r="H6" s="24"/>
      <c r="I6"/>
      <c r="J6"/>
      <c r="K6"/>
      <c r="L6"/>
      <c r="M6"/>
      <c r="N6"/>
      <c r="O6"/>
      <c r="P6" s="23"/>
      <c r="Q6" s="23"/>
      <c r="R6" s="23"/>
      <c r="S6" s="23"/>
    </row>
    <row r="7" spans="2:19" s="16" customFormat="1" ht="31.5" x14ac:dyDescent="0.25">
      <c r="B7" s="13">
        <v>2</v>
      </c>
      <c r="C7" s="17" t="s">
        <v>10</v>
      </c>
      <c r="D7" s="14" t="s">
        <v>11</v>
      </c>
      <c r="E7" s="15">
        <f>583500+600965.44</f>
        <v>1184465.44</v>
      </c>
      <c r="F7" s="15">
        <f>719362.659+235796.984+229305.797</f>
        <v>1184465.44</v>
      </c>
      <c r="G7" s="15">
        <f t="shared" si="0"/>
        <v>0</v>
      </c>
      <c r="H7" s="24"/>
      <c r="I7"/>
      <c r="J7"/>
      <c r="K7"/>
      <c r="L7"/>
      <c r="M7"/>
      <c r="N7"/>
      <c r="O7"/>
      <c r="P7" s="23"/>
      <c r="Q7" s="23"/>
    </row>
    <row r="8" spans="2:19" s="16" customFormat="1" ht="94.5" x14ac:dyDescent="0.25">
      <c r="B8" s="13">
        <v>3</v>
      </c>
      <c r="C8" s="17" t="s">
        <v>12</v>
      </c>
      <c r="D8" s="14" t="s">
        <v>13</v>
      </c>
      <c r="E8" s="15">
        <f>1098871.998+380151.299+277287.436</f>
        <v>1756310.7329999998</v>
      </c>
      <c r="F8" s="15">
        <f>380151.297+380151.299+68306.874</f>
        <v>828609.47</v>
      </c>
      <c r="G8" s="15">
        <f t="shared" si="0"/>
        <v>927701.2629999998</v>
      </c>
      <c r="H8" s="24"/>
      <c r="I8"/>
      <c r="J8"/>
      <c r="K8"/>
      <c r="L8"/>
      <c r="M8"/>
      <c r="N8"/>
      <c r="O8"/>
      <c r="P8" s="23"/>
      <c r="Q8" s="23"/>
      <c r="R8" s="23"/>
      <c r="S8" s="23"/>
    </row>
    <row r="9" spans="2:19" s="16" customFormat="1" ht="31.5" x14ac:dyDescent="0.25">
      <c r="B9" s="13">
        <v>4</v>
      </c>
      <c r="C9" s="17" t="s">
        <v>14</v>
      </c>
      <c r="D9" s="14" t="s">
        <v>15</v>
      </c>
      <c r="E9" s="15">
        <v>25087841.579</v>
      </c>
      <c r="F9" s="15">
        <v>20727838.912</v>
      </c>
      <c r="G9" s="15">
        <f t="shared" si="0"/>
        <v>4360002.6669999994</v>
      </c>
      <c r="I9"/>
      <c r="J9"/>
      <c r="K9"/>
      <c r="L9"/>
      <c r="M9"/>
      <c r="N9"/>
      <c r="O9"/>
      <c r="P9" s="23"/>
      <c r="Q9" s="23"/>
      <c r="R9" s="23"/>
      <c r="S9" s="23"/>
    </row>
    <row r="10" spans="2:19" s="16" customFormat="1" ht="31.5" x14ac:dyDescent="0.25">
      <c r="B10" s="13">
        <v>5</v>
      </c>
      <c r="C10" s="17" t="s">
        <v>16</v>
      </c>
      <c r="D10" s="14" t="s">
        <v>17</v>
      </c>
      <c r="E10" s="15">
        <f>10731988.088+43773.921+6202734.973+3508900.761</f>
        <v>20487397.743000001</v>
      </c>
      <c r="F10" s="15">
        <f>11239.2+43773.921+16436981.136</f>
        <v>16491994.256999999</v>
      </c>
      <c r="G10" s="15">
        <f t="shared" si="0"/>
        <v>3995403.4860000014</v>
      </c>
      <c r="I10"/>
      <c r="J10"/>
      <c r="K10"/>
      <c r="L10"/>
      <c r="M10"/>
      <c r="N10"/>
      <c r="O10"/>
      <c r="P10" s="23"/>
      <c r="Q10" s="23"/>
      <c r="R10" s="23"/>
      <c r="S10" s="23"/>
    </row>
    <row r="11" spans="2:19" s="16" customFormat="1" ht="47.25" x14ac:dyDescent="0.25">
      <c r="B11" s="13">
        <v>6</v>
      </c>
      <c r="C11" s="17" t="s">
        <v>18</v>
      </c>
      <c r="D11" s="14" t="s">
        <v>44</v>
      </c>
      <c r="E11" s="15">
        <f>330632.82+13839.286+222774.08+318517.825</f>
        <v>885764.01099999994</v>
      </c>
      <c r="F11" s="15">
        <f>330632.82+13839.286+541291.905</f>
        <v>885764.01100000006</v>
      </c>
      <c r="G11" s="15">
        <f t="shared" si="0"/>
        <v>0</v>
      </c>
      <c r="I11"/>
      <c r="J11"/>
      <c r="K11"/>
      <c r="L11"/>
      <c r="M11"/>
      <c r="N11"/>
      <c r="O11"/>
      <c r="P11" s="23"/>
      <c r="Q11" s="23"/>
      <c r="R11" s="23"/>
      <c r="S11" s="23"/>
    </row>
    <row r="12" spans="2:19" s="16" customFormat="1" ht="15.75" x14ac:dyDescent="0.25">
      <c r="B12" s="13">
        <v>7</v>
      </c>
      <c r="C12" s="17" t="s">
        <v>19</v>
      </c>
      <c r="D12" s="14" t="s">
        <v>20</v>
      </c>
      <c r="E12" s="15">
        <f>21744047.876+13059374.423</f>
        <v>34803422.298999995</v>
      </c>
      <c r="F12" s="15">
        <v>30902388.629549999</v>
      </c>
      <c r="G12" s="15">
        <f t="shared" si="0"/>
        <v>3901033.6694499962</v>
      </c>
      <c r="I12"/>
      <c r="J12"/>
      <c r="K12"/>
      <c r="L12"/>
      <c r="M12"/>
      <c r="N12"/>
      <c r="O12"/>
      <c r="P12" s="23"/>
      <c r="Q12" s="23"/>
      <c r="R12" s="23"/>
      <c r="S12" s="23"/>
    </row>
    <row r="13" spans="2:19" s="16" customFormat="1" ht="47.25" x14ac:dyDescent="0.25">
      <c r="B13" s="13">
        <v>8</v>
      </c>
      <c r="C13" s="17" t="s">
        <v>21</v>
      </c>
      <c r="D13" s="14" t="s">
        <v>22</v>
      </c>
      <c r="E13" s="15">
        <f>12143268.477+33600+596710.787+6000+2046569.356+20000+14157077.703</f>
        <v>29003226.322999999</v>
      </c>
      <c r="F13" s="15">
        <f>8793927.8598+8779811.291</f>
        <v>17573739.150799997</v>
      </c>
      <c r="G13" s="15">
        <f t="shared" si="0"/>
        <v>11429487.172200002</v>
      </c>
      <c r="I13"/>
      <c r="J13"/>
      <c r="K13"/>
      <c r="L13"/>
      <c r="M13"/>
      <c r="N13"/>
      <c r="O13"/>
      <c r="P13" s="23"/>
      <c r="Q13" s="23"/>
      <c r="R13" s="23"/>
      <c r="S13" s="23"/>
    </row>
    <row r="14" spans="2:19" s="16" customFormat="1" ht="31.5" x14ac:dyDescent="0.25">
      <c r="B14" s="13">
        <v>9</v>
      </c>
      <c r="C14" s="17" t="s">
        <v>42</v>
      </c>
      <c r="D14" s="14" t="s">
        <v>43</v>
      </c>
      <c r="E14" s="15">
        <f>9800+93750+527277.537</f>
        <v>630827.53700000001</v>
      </c>
      <c r="F14" s="15">
        <f>9800+621027.537</f>
        <v>630827.53700000001</v>
      </c>
      <c r="G14" s="15">
        <f t="shared" si="0"/>
        <v>0</v>
      </c>
      <c r="I14"/>
      <c r="J14"/>
      <c r="K14"/>
      <c r="L14"/>
      <c r="M14"/>
      <c r="N14"/>
      <c r="O14"/>
    </row>
    <row r="15" spans="2:19" s="16" customFormat="1" ht="31.5" x14ac:dyDescent="0.25">
      <c r="B15" s="13">
        <v>10</v>
      </c>
      <c r="C15" s="17" t="s">
        <v>46</v>
      </c>
      <c r="D15" s="14" t="s">
        <v>15</v>
      </c>
      <c r="E15" s="15"/>
      <c r="F15" s="15"/>
      <c r="G15" s="15"/>
      <c r="I15"/>
      <c r="J15"/>
      <c r="K15"/>
      <c r="L15"/>
      <c r="M15"/>
      <c r="N15"/>
      <c r="O15"/>
    </row>
    <row r="16" spans="2:19" s="21" customFormat="1" ht="21" customHeight="1" x14ac:dyDescent="0.25">
      <c r="B16" s="18"/>
      <c r="C16" s="19" t="s">
        <v>23</v>
      </c>
      <c r="D16" s="19"/>
      <c r="E16" s="20">
        <f>SUM(E6:E14)</f>
        <v>119786117.241</v>
      </c>
      <c r="F16" s="20">
        <f>SUM(F6:F14)</f>
        <v>93465918.433070004</v>
      </c>
      <c r="G16" s="20">
        <f t="shared" si="0"/>
        <v>26320198.807929993</v>
      </c>
      <c r="J16" s="22"/>
      <c r="N16"/>
    </row>
    <row r="17" spans="4:14" x14ac:dyDescent="0.25">
      <c r="N17"/>
    </row>
    <row r="18" spans="4:14" x14ac:dyDescent="0.25">
      <c r="N18"/>
    </row>
    <row r="19" spans="4:14" x14ac:dyDescent="0.25">
      <c r="D19"/>
      <c r="E19"/>
      <c r="F19"/>
      <c r="G19"/>
      <c r="H19"/>
      <c r="I19"/>
      <c r="N19"/>
    </row>
    <row r="20" spans="4:14" x14ac:dyDescent="0.25">
      <c r="D20"/>
      <c r="E20"/>
      <c r="F20"/>
      <c r="G20"/>
      <c r="H20"/>
      <c r="I20"/>
      <c r="J20"/>
      <c r="N20"/>
    </row>
    <row r="21" spans="4:14" x14ac:dyDescent="0.25">
      <c r="D21"/>
      <c r="E21"/>
      <c r="F21"/>
      <c r="G21"/>
      <c r="H21"/>
      <c r="I21"/>
      <c r="J21"/>
      <c r="N21"/>
    </row>
    <row r="22" spans="4:14" x14ac:dyDescent="0.25">
      <c r="D22"/>
      <c r="E22"/>
      <c r="F22"/>
      <c r="G22"/>
      <c r="H22"/>
      <c r="I22"/>
      <c r="J22"/>
      <c r="N22"/>
    </row>
    <row r="23" spans="4:14" x14ac:dyDescent="0.25">
      <c r="D23"/>
      <c r="E23"/>
      <c r="F23"/>
      <c r="G23"/>
      <c r="H23"/>
      <c r="I23"/>
      <c r="J23"/>
      <c r="N23"/>
    </row>
    <row r="24" spans="4:14" x14ac:dyDescent="0.25">
      <c r="D24"/>
      <c r="E24"/>
      <c r="F24"/>
      <c r="G24"/>
      <c r="H24"/>
      <c r="I24"/>
      <c r="J24"/>
      <c r="N24"/>
    </row>
    <row r="25" spans="4:14" x14ac:dyDescent="0.25">
      <c r="D25"/>
      <c r="E25"/>
      <c r="F25"/>
      <c r="G25"/>
      <c r="H25"/>
      <c r="I25"/>
      <c r="J25"/>
    </row>
    <row r="26" spans="4:14" x14ac:dyDescent="0.25">
      <c r="D26"/>
      <c r="E26"/>
      <c r="F26"/>
      <c r="G26"/>
      <c r="H26"/>
      <c r="I26"/>
      <c r="J26"/>
    </row>
    <row r="27" spans="4:14" x14ac:dyDescent="0.25">
      <c r="D27"/>
      <c r="E27"/>
      <c r="F27"/>
      <c r="G27"/>
      <c r="H27"/>
      <c r="I27"/>
      <c r="J27"/>
    </row>
    <row r="28" spans="4:14" x14ac:dyDescent="0.25">
      <c r="D28"/>
      <c r="E28"/>
      <c r="F28"/>
      <c r="G28"/>
      <c r="H28"/>
      <c r="I28"/>
      <c r="J28"/>
    </row>
    <row r="29" spans="4:14" x14ac:dyDescent="0.25">
      <c r="D29"/>
      <c r="E29"/>
      <c r="F29"/>
      <c r="G29"/>
      <c r="H29"/>
      <c r="I29"/>
      <c r="J29"/>
    </row>
    <row r="30" spans="4:14" x14ac:dyDescent="0.25">
      <c r="D30"/>
      <c r="E30"/>
      <c r="F30"/>
      <c r="G30"/>
      <c r="H30"/>
      <c r="I30"/>
      <c r="J30"/>
    </row>
    <row r="31" spans="4:14" x14ac:dyDescent="0.25">
      <c r="D31"/>
      <c r="E31"/>
      <c r="F31"/>
      <c r="G31"/>
      <c r="H31"/>
      <c r="I31"/>
      <c r="J31"/>
    </row>
    <row r="32" spans="4:14" x14ac:dyDescent="0.25">
      <c r="D32"/>
      <c r="E32"/>
      <c r="F32"/>
      <c r="G32"/>
      <c r="H32"/>
      <c r="I32"/>
    </row>
    <row r="33" spans="4:9" x14ac:dyDescent="0.25">
      <c r="D33"/>
      <c r="E33"/>
      <c r="F33"/>
      <c r="G33"/>
      <c r="H33"/>
      <c r="I33"/>
    </row>
    <row r="34" spans="4:9" x14ac:dyDescent="0.25">
      <c r="D34"/>
      <c r="E34"/>
      <c r="F34"/>
      <c r="G34"/>
      <c r="H34"/>
      <c r="I34"/>
    </row>
    <row r="35" spans="4:9" x14ac:dyDescent="0.25">
      <c r="D35"/>
      <c r="E35"/>
      <c r="F35"/>
      <c r="G35"/>
      <c r="H35"/>
      <c r="I35"/>
    </row>
    <row r="36" spans="4:9" x14ac:dyDescent="0.25">
      <c r="D36"/>
      <c r="E36"/>
      <c r="F36"/>
      <c r="G36"/>
      <c r="H36"/>
      <c r="I36"/>
    </row>
    <row r="37" spans="4:9" x14ac:dyDescent="0.25">
      <c r="D37"/>
      <c r="E37"/>
      <c r="F37"/>
      <c r="G37"/>
      <c r="H37"/>
      <c r="I37"/>
    </row>
    <row r="38" spans="4:9" x14ac:dyDescent="0.25">
      <c r="D38"/>
      <c r="E38"/>
      <c r="F38"/>
      <c r="G38"/>
      <c r="H38"/>
      <c r="I38"/>
    </row>
    <row r="39" spans="4:9" x14ac:dyDescent="0.25">
      <c r="D39"/>
      <c r="E39"/>
      <c r="F39"/>
      <c r="G39"/>
      <c r="H39"/>
      <c r="I39"/>
    </row>
    <row r="40" spans="4:9" x14ac:dyDescent="0.25">
      <c r="D40"/>
      <c r="E40"/>
      <c r="F40"/>
      <c r="G40"/>
      <c r="H40"/>
      <c r="I40"/>
    </row>
    <row r="41" spans="4:9" x14ac:dyDescent="0.25">
      <c r="D41"/>
      <c r="E41"/>
      <c r="F41"/>
      <c r="G41"/>
      <c r="H41"/>
      <c r="I41"/>
    </row>
  </sheetData>
  <mergeCells count="2">
    <mergeCell ref="C2:G2"/>
    <mergeCell ref="C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2024_Крилча</vt:lpstr>
      <vt:lpstr>9 oylik</vt:lpstr>
      <vt:lpstr>'2024_Крилча'!Заголовки_для_печати</vt:lpstr>
      <vt:lpstr>'2024_Крилча'!Область_печати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Sadriddin Raximov</dc:creator>
  <cp:lastModifiedBy>f.aminov</cp:lastModifiedBy>
  <cp:lastPrinted>2024-10-07T05:25:15Z</cp:lastPrinted>
  <dcterms:created xsi:type="dcterms:W3CDTF">2023-01-27T05:22:41Z</dcterms:created>
  <dcterms:modified xsi:type="dcterms:W3CDTF">2025-01-15T05:21:39Z</dcterms:modified>
</cp:coreProperties>
</file>